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8. Региональная программа\краткосрочный план\2016\25.04.2017\"/>
    </mc:Choice>
  </mc:AlternateContent>
  <bookViews>
    <workbookView xWindow="0" yWindow="0" windowWidth="24585" windowHeight="8760" tabRatio="500"/>
  </bookViews>
  <sheets>
    <sheet name="Сводный Краткосрочный план" sheetId="1" r:id="rId1"/>
  </sheets>
  <definedNames>
    <definedName name="__xlnm._FilterDatabase" localSheetId="0">'Сводный Краткосрочный план'!$A$11:$U$11</definedName>
    <definedName name="__xlnm.Print_Area" localSheetId="0">'Сводный Краткосрочный план'!$A$1:$U$605</definedName>
    <definedName name="__xlnm.Print_Area_0" localSheetId="0">'Сводный Краткосрочный план'!$A$1:$U$605</definedName>
    <definedName name="__xlnm.Print_Area_0_0" localSheetId="0">'Сводный Краткосрочный план'!$A$1:$U$605</definedName>
    <definedName name="__xlnm.Print_Area_0_0_0" localSheetId="0">'Сводный Краткосрочный план'!$A$1:$U$303</definedName>
    <definedName name="__xlnm.Print_Area_0_0_0_0" localSheetId="0">'Сводный Краткосрочный план'!$A$1:$U$605</definedName>
    <definedName name="__xlnm.Print_Area_0_0_0_0_0" localSheetId="0">'Сводный Краткосрочный план'!$A$1:$U$303</definedName>
    <definedName name="__xlnm.Print_Area_0_0_0_0_0_0" localSheetId="0">'Сводный Краткосрочный план'!$A$1:$U$605</definedName>
    <definedName name="__xlnm.Print_Area_0_0_0_0_0_0_0" localSheetId="0">'Сводный Краткосрочный план'!$A$1:$U$605</definedName>
    <definedName name="__xlnm.Print_Area_0_0_0_0_0_0_0_0" localSheetId="0">'Сводный Краткосрочный план'!$A$1:$U$605</definedName>
    <definedName name="Print_Area_0" localSheetId="0">'Сводный Краткосрочный план'!$A$1:$U$609</definedName>
    <definedName name="Print_Area_0_0" localSheetId="0">'Сводный Краткосрочный план'!$A$1:$U$609</definedName>
    <definedName name="_xlnm.Print_Area" localSheetId="0">'Сводный Краткосрочный план'!$A$1:$W$609</definedName>
    <definedName name="РЕВИНА" localSheetId="0">'Сводный Краткосрочный план'!$A$1:$U$605</definedName>
  </definedNames>
  <calcPr calcId="152511" fullPrecision="0"/>
  <extLst>
    <ext xmlns:loext="http://schemas.libreoffice.org/" uri="{7626C862-2A13-11E5-B345-FEFF819CDC9F}">
      <loext:extCalcPr stringRefSyntax="ExcelA1"/>
    </ext>
  </extLst>
</workbook>
</file>

<file path=xl/calcChain.xml><?xml version="1.0" encoding="utf-8"?>
<calcChain xmlns="http://schemas.openxmlformats.org/spreadsheetml/2006/main">
  <c r="Q599" i="1" l="1"/>
  <c r="P599" i="1"/>
  <c r="O599" i="1"/>
  <c r="N599" i="1"/>
  <c r="M599" i="1"/>
  <c r="L598" i="1"/>
  <c r="S598" i="1" s="1"/>
  <c r="Q596" i="1"/>
  <c r="P596" i="1"/>
  <c r="P600" i="1" s="1"/>
  <c r="O596" i="1"/>
  <c r="N596" i="1"/>
  <c r="M596" i="1"/>
  <c r="K596" i="1"/>
  <c r="J596" i="1"/>
  <c r="I596" i="1"/>
  <c r="H596" i="1"/>
  <c r="L595" i="1"/>
  <c r="S595" i="1" s="1"/>
  <c r="L594" i="1"/>
  <c r="S594" i="1" s="1"/>
  <c r="M592" i="1"/>
  <c r="K592" i="1"/>
  <c r="J592" i="1"/>
  <c r="I592" i="1"/>
  <c r="H592" i="1"/>
  <c r="L591" i="1"/>
  <c r="S591" i="1" s="1"/>
  <c r="L590" i="1"/>
  <c r="S590" i="1" s="1"/>
  <c r="L589" i="1"/>
  <c r="S589" i="1" s="1"/>
  <c r="L588" i="1"/>
  <c r="S588" i="1" s="1"/>
  <c r="L587" i="1"/>
  <c r="S587" i="1" s="1"/>
  <c r="L586" i="1"/>
  <c r="S586" i="1" s="1"/>
  <c r="O585" i="1"/>
  <c r="N585" i="1"/>
  <c r="L584" i="1"/>
  <c r="S584" i="1" s="1"/>
  <c r="O583" i="1"/>
  <c r="N583" i="1"/>
  <c r="L582" i="1"/>
  <c r="S582" i="1" s="1"/>
  <c r="S581" i="1"/>
  <c r="N581" i="1"/>
  <c r="S580" i="1"/>
  <c r="N580" i="1"/>
  <c r="M578" i="1"/>
  <c r="K578" i="1"/>
  <c r="K600" i="1" s="1"/>
  <c r="J578" i="1"/>
  <c r="I578" i="1"/>
  <c r="H578" i="1"/>
  <c r="L577" i="1"/>
  <c r="S577" i="1" s="1"/>
  <c r="L576" i="1"/>
  <c r="S576" i="1" s="1"/>
  <c r="L575" i="1"/>
  <c r="S575" i="1" s="1"/>
  <c r="L574" i="1"/>
  <c r="S574" i="1" s="1"/>
  <c r="L573" i="1"/>
  <c r="S573" i="1" s="1"/>
  <c r="L572" i="1"/>
  <c r="S572" i="1" s="1"/>
  <c r="L571" i="1"/>
  <c r="S571" i="1" s="1"/>
  <c r="L570" i="1"/>
  <c r="S570" i="1" s="1"/>
  <c r="L569" i="1"/>
  <c r="S569" i="1" s="1"/>
  <c r="L568" i="1"/>
  <c r="S568" i="1" s="1"/>
  <c r="L567" i="1"/>
  <c r="S567" i="1" s="1"/>
  <c r="O566" i="1"/>
  <c r="O578" i="1" s="1"/>
  <c r="N566" i="1"/>
  <c r="L566" i="1" s="1"/>
  <c r="S566" i="1" s="1"/>
  <c r="L565" i="1"/>
  <c r="S565" i="1" s="1"/>
  <c r="S564" i="1"/>
  <c r="N564" i="1"/>
  <c r="Q560" i="1"/>
  <c r="L557" i="1"/>
  <c r="L558" i="1" s="1"/>
  <c r="P555" i="1"/>
  <c r="J555" i="1"/>
  <c r="I555" i="1"/>
  <c r="H555" i="1"/>
  <c r="S554" i="1"/>
  <c r="L554" i="1"/>
  <c r="L553" i="1"/>
  <c r="L552" i="1"/>
  <c r="A552" i="1"/>
  <c r="A553" i="1" s="1"/>
  <c r="A554" i="1" s="1"/>
  <c r="L551" i="1"/>
  <c r="P549" i="1"/>
  <c r="O549" i="1"/>
  <c r="N549" i="1"/>
  <c r="M549" i="1"/>
  <c r="L549" i="1"/>
  <c r="K549" i="1"/>
  <c r="J549" i="1"/>
  <c r="I549" i="1"/>
  <c r="H549" i="1"/>
  <c r="A545" i="1"/>
  <c r="A546" i="1" s="1"/>
  <c r="A547" i="1" s="1"/>
  <c r="A548" i="1" s="1"/>
  <c r="P542" i="1"/>
  <c r="O542" i="1"/>
  <c r="N542" i="1"/>
  <c r="M542" i="1"/>
  <c r="K542" i="1"/>
  <c r="J542" i="1"/>
  <c r="I542" i="1"/>
  <c r="H542" i="1"/>
  <c r="L541" i="1"/>
  <c r="L540" i="1"/>
  <c r="L539" i="1"/>
  <c r="L538" i="1"/>
  <c r="L537" i="1"/>
  <c r="L536" i="1"/>
  <c r="L535" i="1"/>
  <c r="A535" i="1"/>
  <c r="A536" i="1" s="1"/>
  <c r="A537" i="1" s="1"/>
  <c r="A538" i="1" s="1"/>
  <c r="A539" i="1" s="1"/>
  <c r="A540" i="1" s="1"/>
  <c r="A541" i="1" s="1"/>
  <c r="L534" i="1"/>
  <c r="Q532" i="1"/>
  <c r="P532" i="1"/>
  <c r="O532" i="1"/>
  <c r="N532" i="1"/>
  <c r="M532" i="1"/>
  <c r="K532" i="1"/>
  <c r="J532" i="1"/>
  <c r="I532" i="1"/>
  <c r="H532" i="1"/>
  <c r="L531" i="1"/>
  <c r="L529" i="1"/>
  <c r="L528" i="1"/>
  <c r="L527" i="1"/>
  <c r="L526" i="1"/>
  <c r="L525" i="1"/>
  <c r="L524" i="1"/>
  <c r="L523" i="1"/>
  <c r="L522" i="1"/>
  <c r="L521" i="1"/>
  <c r="L520" i="1"/>
  <c r="L519" i="1"/>
  <c r="A519" i="1"/>
  <c r="A520" i="1" s="1"/>
  <c r="A521" i="1" s="1"/>
  <c r="A522" i="1" s="1"/>
  <c r="A523" i="1" s="1"/>
  <c r="A524" i="1" s="1"/>
  <c r="A525" i="1" s="1"/>
  <c r="A526" i="1" s="1"/>
  <c r="A527" i="1" s="1"/>
  <c r="A528" i="1" s="1"/>
  <c r="A529" i="1" s="1"/>
  <c r="L518" i="1"/>
  <c r="Q516" i="1"/>
  <c r="P516" i="1"/>
  <c r="O516" i="1"/>
  <c r="N516" i="1"/>
  <c r="M516" i="1"/>
  <c r="K516" i="1"/>
  <c r="J516" i="1"/>
  <c r="I516" i="1"/>
  <c r="H516" i="1"/>
  <c r="L515" i="1"/>
  <c r="L514" i="1"/>
  <c r="L513" i="1"/>
  <c r="A513" i="1"/>
  <c r="A514" i="1" s="1"/>
  <c r="A515" i="1" s="1"/>
  <c r="L512" i="1"/>
  <c r="Q510" i="1"/>
  <c r="P510" i="1"/>
  <c r="O510" i="1"/>
  <c r="N510" i="1"/>
  <c r="M510" i="1"/>
  <c r="K510" i="1"/>
  <c r="J510" i="1"/>
  <c r="I510" i="1"/>
  <c r="H510" i="1"/>
  <c r="S509" i="1"/>
  <c r="L509" i="1"/>
  <c r="L508" i="1"/>
  <c r="L507" i="1"/>
  <c r="L506" i="1"/>
  <c r="A506" i="1"/>
  <c r="A507" i="1" s="1"/>
  <c r="A508" i="1" s="1"/>
  <c r="A509" i="1" s="1"/>
  <c r="P503" i="1"/>
  <c r="L503" i="1"/>
  <c r="A498" i="1"/>
  <c r="A499" i="1" s="1"/>
  <c r="A500" i="1" s="1"/>
  <c r="A501" i="1" s="1"/>
  <c r="A502" i="1" s="1"/>
  <c r="P495" i="1"/>
  <c r="L495" i="1"/>
  <c r="A493" i="1"/>
  <c r="A494" i="1" s="1"/>
  <c r="P490" i="1"/>
  <c r="L490" i="1"/>
  <c r="A489" i="1"/>
  <c r="P486" i="1"/>
  <c r="L486" i="1"/>
  <c r="A484" i="1"/>
  <c r="A485" i="1" s="1"/>
  <c r="P478" i="1"/>
  <c r="L478" i="1"/>
  <c r="K478" i="1"/>
  <c r="J478" i="1"/>
  <c r="I478" i="1"/>
  <c r="H478" i="1"/>
  <c r="A476" i="1"/>
  <c r="A477" i="1" s="1"/>
  <c r="P473" i="1"/>
  <c r="L473" i="1"/>
  <c r="K473" i="1"/>
  <c r="J473" i="1"/>
  <c r="I473" i="1"/>
  <c r="H473" i="1"/>
  <c r="A471" i="1"/>
  <c r="A472" i="1" s="1"/>
  <c r="P468" i="1"/>
  <c r="L468" i="1"/>
  <c r="K468" i="1"/>
  <c r="J468" i="1"/>
  <c r="I468" i="1"/>
  <c r="H468" i="1"/>
  <c r="A466" i="1"/>
  <c r="A467" i="1" s="1"/>
  <c r="P454" i="1"/>
  <c r="L454" i="1"/>
  <c r="K454" i="1"/>
  <c r="J454" i="1"/>
  <c r="I454" i="1"/>
  <c r="H454" i="1"/>
  <c r="S444" i="1"/>
  <c r="A443" i="1"/>
  <c r="A444" i="1" s="1"/>
  <c r="A445" i="1" s="1"/>
  <c r="A446" i="1" s="1"/>
  <c r="A447" i="1" s="1"/>
  <c r="A448" i="1" s="1"/>
  <c r="A449" i="1" s="1"/>
  <c r="A450" i="1" s="1"/>
  <c r="A451" i="1" s="1"/>
  <c r="A452" i="1" s="1"/>
  <c r="A453" i="1" s="1"/>
  <c r="P440" i="1"/>
  <c r="K440" i="1"/>
  <c r="J440" i="1"/>
  <c r="I440" i="1"/>
  <c r="H440" i="1"/>
  <c r="L428" i="1"/>
  <c r="L427" i="1"/>
  <c r="L426" i="1"/>
  <c r="L425" i="1"/>
  <c r="L424" i="1"/>
  <c r="L423" i="1"/>
  <c r="L422" i="1"/>
  <c r="L421" i="1"/>
  <c r="L420" i="1"/>
  <c r="L419" i="1"/>
  <c r="L418" i="1"/>
  <c r="L417" i="1"/>
  <c r="L416" i="1"/>
  <c r="L415" i="1"/>
  <c r="L414" i="1"/>
  <c r="L412" i="1"/>
  <c r="L411" i="1"/>
  <c r="L410" i="1"/>
  <c r="L409" i="1"/>
  <c r="L408" i="1"/>
  <c r="L407" i="1"/>
  <c r="A407" i="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L406" i="1"/>
  <c r="P404" i="1"/>
  <c r="K404" i="1"/>
  <c r="J404" i="1"/>
  <c r="I404" i="1"/>
  <c r="H404" i="1"/>
  <c r="L403" i="1"/>
  <c r="L402" i="1"/>
  <c r="L401" i="1"/>
  <c r="L400" i="1"/>
  <c r="L399" i="1"/>
  <c r="L398" i="1"/>
  <c r="L397" i="1"/>
  <c r="L395" i="1"/>
  <c r="L394" i="1"/>
  <c r="A394" i="1"/>
  <c r="A395" i="1" s="1"/>
  <c r="A396" i="1" s="1"/>
  <c r="A397" i="1" s="1"/>
  <c r="A398" i="1" s="1"/>
  <c r="A399" i="1" s="1"/>
  <c r="A400" i="1" s="1"/>
  <c r="A401" i="1" s="1"/>
  <c r="A402" i="1" s="1"/>
  <c r="A403" i="1" s="1"/>
  <c r="L393" i="1"/>
  <c r="P391" i="1"/>
  <c r="K391" i="1"/>
  <c r="J391" i="1"/>
  <c r="I391" i="1"/>
  <c r="H391" i="1"/>
  <c r="L390" i="1"/>
  <c r="L389" i="1"/>
  <c r="L388" i="1"/>
  <c r="L387" i="1"/>
  <c r="A387" i="1"/>
  <c r="A388" i="1" s="1"/>
  <c r="A389" i="1" s="1"/>
  <c r="A390" i="1" s="1"/>
  <c r="L386" i="1"/>
  <c r="P384" i="1"/>
  <c r="K384" i="1"/>
  <c r="J384" i="1"/>
  <c r="I384" i="1"/>
  <c r="H384" i="1"/>
  <c r="L383" i="1"/>
  <c r="L382" i="1"/>
  <c r="L381" i="1"/>
  <c r="L380" i="1"/>
  <c r="L379" i="1"/>
  <c r="L378" i="1"/>
  <c r="L377" i="1"/>
  <c r="L376" i="1"/>
  <c r="L375" i="1"/>
  <c r="L374" i="1"/>
  <c r="L373" i="1"/>
  <c r="L372" i="1"/>
  <c r="L371" i="1"/>
  <c r="L370" i="1"/>
  <c r="L369" i="1"/>
  <c r="L368" i="1"/>
  <c r="L367" i="1"/>
  <c r="L366" i="1"/>
  <c r="L365" i="1"/>
  <c r="L364" i="1"/>
  <c r="L363" i="1"/>
  <c r="L362" i="1"/>
  <c r="A362" i="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L361" i="1"/>
  <c r="Q359" i="1"/>
  <c r="P359" i="1"/>
  <c r="K359" i="1"/>
  <c r="J359" i="1"/>
  <c r="I359" i="1"/>
  <c r="H359" i="1"/>
  <c r="L358" i="1"/>
  <c r="L356" i="1"/>
  <c r="L355" i="1"/>
  <c r="A354" i="1"/>
  <c r="A355" i="1" s="1"/>
  <c r="A356" i="1" s="1"/>
  <c r="A357" i="1" s="1"/>
  <c r="A358" i="1" s="1"/>
  <c r="L353" i="1"/>
  <c r="L352" i="1"/>
  <c r="L351" i="1"/>
  <c r="L350" i="1"/>
  <c r="L349" i="1"/>
  <c r="L348" i="1"/>
  <c r="L347" i="1"/>
  <c r="L346" i="1"/>
  <c r="L345" i="1"/>
  <c r="L344" i="1"/>
  <c r="P342" i="1"/>
  <c r="K342" i="1"/>
  <c r="J342" i="1"/>
  <c r="I342" i="1"/>
  <c r="H342" i="1"/>
  <c r="L341" i="1"/>
  <c r="L340" i="1"/>
  <c r="L339" i="1"/>
  <c r="L338" i="1"/>
  <c r="L337" i="1"/>
  <c r="L336" i="1"/>
  <c r="L335" i="1"/>
  <c r="L334" i="1"/>
  <c r="L333" i="1"/>
  <c r="L332" i="1"/>
  <c r="L331" i="1"/>
  <c r="L330" i="1"/>
  <c r="L329" i="1"/>
  <c r="L328" i="1"/>
  <c r="L327" i="1"/>
  <c r="S326" i="1"/>
  <c r="L326" i="1"/>
  <c r="L325" i="1"/>
  <c r="L324" i="1"/>
  <c r="L323" i="1"/>
  <c r="L322" i="1"/>
  <c r="L321" i="1"/>
  <c r="L320" i="1"/>
  <c r="L319" i="1"/>
  <c r="L318" i="1"/>
  <c r="L317" i="1"/>
  <c r="L316" i="1"/>
  <c r="L315" i="1"/>
  <c r="L314" i="1"/>
  <c r="L313" i="1"/>
  <c r="L312" i="1"/>
  <c r="L311" i="1"/>
  <c r="L310" i="1"/>
  <c r="L309" i="1"/>
  <c r="L308" i="1"/>
  <c r="L307" i="1"/>
  <c r="L306" i="1"/>
  <c r="A306" i="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L305" i="1"/>
  <c r="Q301" i="1"/>
  <c r="O301" i="1"/>
  <c r="N301" i="1"/>
  <c r="M301" i="1"/>
  <c r="K301" i="1"/>
  <c r="J301" i="1"/>
  <c r="I301" i="1"/>
  <c r="H301" i="1"/>
  <c r="P300" i="1"/>
  <c r="L300" i="1" s="1"/>
  <c r="P299" i="1"/>
  <c r="O297" i="1"/>
  <c r="N297" i="1"/>
  <c r="M297" i="1"/>
  <c r="K297" i="1"/>
  <c r="J297" i="1"/>
  <c r="I297" i="1"/>
  <c r="H297" i="1"/>
  <c r="P296" i="1"/>
  <c r="P295" i="1"/>
  <c r="L295" i="1" s="1"/>
  <c r="Q293" i="1"/>
  <c r="O293" i="1"/>
  <c r="N293" i="1"/>
  <c r="M293" i="1"/>
  <c r="K293" i="1"/>
  <c r="J293" i="1"/>
  <c r="I293" i="1"/>
  <c r="H293" i="1"/>
  <c r="P292" i="1"/>
  <c r="L292" i="1" s="1"/>
  <c r="P291" i="1"/>
  <c r="P293" i="1" s="1"/>
  <c r="Q289" i="1"/>
  <c r="O289" i="1"/>
  <c r="N289" i="1"/>
  <c r="M289" i="1"/>
  <c r="K289" i="1"/>
  <c r="J289" i="1"/>
  <c r="I289" i="1"/>
  <c r="H289" i="1"/>
  <c r="P288" i="1"/>
  <c r="L288" i="1" s="1"/>
  <c r="L287" i="1"/>
  <c r="P286" i="1"/>
  <c r="L286" i="1" s="1"/>
  <c r="P285" i="1"/>
  <c r="L285" i="1" s="1"/>
  <c r="Q283" i="1"/>
  <c r="O283" i="1"/>
  <c r="N283" i="1"/>
  <c r="M283" i="1"/>
  <c r="K283" i="1"/>
  <c r="J283" i="1"/>
  <c r="I283" i="1"/>
  <c r="H283" i="1"/>
  <c r="P282" i="1"/>
  <c r="L282" i="1" s="1"/>
  <c r="P281" i="1"/>
  <c r="O279" i="1"/>
  <c r="N279" i="1"/>
  <c r="M279" i="1"/>
  <c r="K279" i="1"/>
  <c r="J279" i="1"/>
  <c r="I279" i="1"/>
  <c r="H279" i="1"/>
  <c r="P278" i="1"/>
  <c r="L278" i="1" s="1"/>
  <c r="L279" i="1" s="1"/>
  <c r="Q276" i="1"/>
  <c r="P276" i="1"/>
  <c r="O276" i="1"/>
  <c r="N276" i="1"/>
  <c r="M276" i="1"/>
  <c r="K276" i="1"/>
  <c r="J276" i="1"/>
  <c r="I276" i="1"/>
  <c r="H276" i="1"/>
  <c r="L275" i="1"/>
  <c r="L274" i="1"/>
  <c r="L276" i="1" s="1"/>
  <c r="Q272" i="1"/>
  <c r="P272" i="1"/>
  <c r="O272" i="1"/>
  <c r="N272" i="1"/>
  <c r="M272" i="1"/>
  <c r="K272" i="1"/>
  <c r="J272" i="1"/>
  <c r="I272" i="1"/>
  <c r="H272" i="1"/>
  <c r="L271" i="1"/>
  <c r="L272" i="1" s="1"/>
  <c r="Q269" i="1"/>
  <c r="O269" i="1"/>
  <c r="N269" i="1"/>
  <c r="M269" i="1"/>
  <c r="K269" i="1"/>
  <c r="J269" i="1"/>
  <c r="I269" i="1"/>
  <c r="H269" i="1"/>
  <c r="P268" i="1"/>
  <c r="Q266" i="1"/>
  <c r="P266" i="1"/>
  <c r="O266" i="1"/>
  <c r="N266" i="1"/>
  <c r="M266" i="1"/>
  <c r="K266" i="1"/>
  <c r="J266" i="1"/>
  <c r="I266" i="1"/>
  <c r="H266" i="1"/>
  <c r="L265" i="1"/>
  <c r="L266" i="1" s="1"/>
  <c r="Q263" i="1"/>
  <c r="P263" i="1"/>
  <c r="O263" i="1"/>
  <c r="N263" i="1"/>
  <c r="M263" i="1"/>
  <c r="K263" i="1"/>
  <c r="J263" i="1"/>
  <c r="I263" i="1"/>
  <c r="H263" i="1"/>
  <c r="L262" i="1"/>
  <c r="L263" i="1" s="1"/>
  <c r="O260" i="1"/>
  <c r="N260" i="1"/>
  <c r="M260" i="1"/>
  <c r="K260" i="1"/>
  <c r="J260" i="1"/>
  <c r="I260" i="1"/>
  <c r="H260" i="1"/>
  <c r="L259" i="1"/>
  <c r="P258" i="1"/>
  <c r="L258" i="1" s="1"/>
  <c r="Q256" i="1"/>
  <c r="O256" i="1"/>
  <c r="N256" i="1"/>
  <c r="M256" i="1"/>
  <c r="K256" i="1"/>
  <c r="I256" i="1"/>
  <c r="P255" i="1"/>
  <c r="P256" i="1" s="1"/>
  <c r="H255" i="1"/>
  <c r="H256" i="1" s="1"/>
  <c r="Q253" i="1"/>
  <c r="O253" i="1"/>
  <c r="N253" i="1"/>
  <c r="M253" i="1"/>
  <c r="K253" i="1"/>
  <c r="J253" i="1"/>
  <c r="I253" i="1"/>
  <c r="H253" i="1"/>
  <c r="P252" i="1"/>
  <c r="L252" i="1" s="1"/>
  <c r="P251" i="1"/>
  <c r="L251" i="1" s="1"/>
  <c r="P250" i="1"/>
  <c r="L250" i="1" s="1"/>
  <c r="L249" i="1"/>
  <c r="P248" i="1"/>
  <c r="L247" i="1"/>
  <c r="Q245" i="1"/>
  <c r="O245" i="1"/>
  <c r="N245" i="1"/>
  <c r="M245" i="1"/>
  <c r="K245" i="1"/>
  <c r="J245" i="1"/>
  <c r="I245" i="1"/>
  <c r="H245" i="1"/>
  <c r="P244" i="1"/>
  <c r="L244" i="1" s="1"/>
  <c r="P243" i="1"/>
  <c r="L243" i="1"/>
  <c r="L242" i="1"/>
  <c r="P241" i="1"/>
  <c r="L241" i="1" s="1"/>
  <c r="P240" i="1"/>
  <c r="L240" i="1" s="1"/>
  <c r="P239" i="1"/>
  <c r="L239" i="1" s="1"/>
  <c r="P238" i="1"/>
  <c r="L238" i="1" s="1"/>
  <c r="L237" i="1"/>
  <c r="P236" i="1"/>
  <c r="L236" i="1"/>
  <c r="L235" i="1"/>
  <c r="P234" i="1"/>
  <c r="L234" i="1" s="1"/>
  <c r="P233" i="1"/>
  <c r="L233" i="1" s="1"/>
  <c r="P232" i="1"/>
  <c r="L232" i="1" s="1"/>
  <c r="L231" i="1"/>
  <c r="P230" i="1"/>
  <c r="L230" i="1" s="1"/>
  <c r="L229" i="1"/>
  <c r="P228" i="1"/>
  <c r="L228" i="1" s="1"/>
  <c r="Q226" i="1"/>
  <c r="O226" i="1"/>
  <c r="N226" i="1"/>
  <c r="M226" i="1"/>
  <c r="K226" i="1"/>
  <c r="J226" i="1"/>
  <c r="I226" i="1"/>
  <c r="H226" i="1"/>
  <c r="P225" i="1"/>
  <c r="L225" i="1" s="1"/>
  <c r="P224" i="1"/>
  <c r="L224" i="1" s="1"/>
  <c r="P223" i="1"/>
  <c r="L223" i="1" s="1"/>
  <c r="P222" i="1"/>
  <c r="Q220" i="1"/>
  <c r="O220" i="1"/>
  <c r="N220" i="1"/>
  <c r="M220" i="1"/>
  <c r="K220" i="1"/>
  <c r="J220" i="1"/>
  <c r="I220" i="1"/>
  <c r="H220" i="1"/>
  <c r="P219" i="1"/>
  <c r="L219" i="1" s="1"/>
  <c r="P218" i="1"/>
  <c r="Q216" i="1"/>
  <c r="O216" i="1"/>
  <c r="N216" i="1"/>
  <c r="M216" i="1"/>
  <c r="K216" i="1"/>
  <c r="J216" i="1"/>
  <c r="I216" i="1"/>
  <c r="H216" i="1"/>
  <c r="P215" i="1"/>
  <c r="L215" i="1" s="1"/>
  <c r="P214" i="1"/>
  <c r="L214" i="1" s="1"/>
  <c r="P213" i="1"/>
  <c r="L213" i="1" s="1"/>
  <c r="P212" i="1"/>
  <c r="L212" i="1" s="1"/>
  <c r="P211" i="1"/>
  <c r="L211" i="1" s="1"/>
  <c r="P210" i="1"/>
  <c r="L210" i="1" s="1"/>
  <c r="P209" i="1"/>
  <c r="L209" i="1" s="1"/>
  <c r="L208" i="1"/>
  <c r="L207" i="1"/>
  <c r="L206" i="1"/>
  <c r="P205" i="1"/>
  <c r="L205" i="1" s="1"/>
  <c r="P204" i="1"/>
  <c r="L204" i="1" s="1"/>
  <c r="O202" i="1"/>
  <c r="N202" i="1"/>
  <c r="M202" i="1"/>
  <c r="K202" i="1"/>
  <c r="J202" i="1"/>
  <c r="I202" i="1"/>
  <c r="H202" i="1"/>
  <c r="P201" i="1"/>
  <c r="L201" i="1" s="1"/>
  <c r="P200" i="1"/>
  <c r="P202" i="1" s="1"/>
  <c r="O198" i="1"/>
  <c r="N198" i="1"/>
  <c r="M198" i="1"/>
  <c r="K198" i="1"/>
  <c r="J198" i="1"/>
  <c r="I198" i="1"/>
  <c r="H198" i="1"/>
  <c r="P197" i="1"/>
  <c r="L197" i="1" s="1"/>
  <c r="L196" i="1"/>
  <c r="L195" i="1"/>
  <c r="L194" i="1"/>
  <c r="P193" i="1"/>
  <c r="L192" i="1"/>
  <c r="L191" i="1"/>
  <c r="L190" i="1"/>
  <c r="L189" i="1"/>
  <c r="L188" i="1"/>
  <c r="L187" i="1"/>
  <c r="L186" i="1"/>
  <c r="L185" i="1"/>
  <c r="L184" i="1"/>
  <c r="P183" i="1"/>
  <c r="L183" i="1" s="1"/>
  <c r="P182" i="1"/>
  <c r="L182" i="1" s="1"/>
  <c r="P181" i="1"/>
  <c r="L181" i="1" s="1"/>
  <c r="P180" i="1"/>
  <c r="L180" i="1" s="1"/>
  <c r="L179" i="1"/>
  <c r="P178" i="1"/>
  <c r="L178" i="1" s="1"/>
  <c r="S178" i="1" s="1"/>
  <c r="Q172" i="1"/>
  <c r="P172" i="1"/>
  <c r="O172" i="1"/>
  <c r="N172" i="1"/>
  <c r="M172" i="1"/>
  <c r="K172" i="1"/>
  <c r="J172" i="1"/>
  <c r="I172" i="1"/>
  <c r="H172" i="1"/>
  <c r="L171" i="1"/>
  <c r="S171" i="1" s="1"/>
  <c r="Q169" i="1"/>
  <c r="P169" i="1"/>
  <c r="O169" i="1"/>
  <c r="N169" i="1"/>
  <c r="M169" i="1"/>
  <c r="K169" i="1"/>
  <c r="J169" i="1"/>
  <c r="I169" i="1"/>
  <c r="H169" i="1"/>
  <c r="L168" i="1"/>
  <c r="S168" i="1" s="1"/>
  <c r="L167" i="1"/>
  <c r="S167" i="1" s="1"/>
  <c r="P165" i="1"/>
  <c r="O165" i="1"/>
  <c r="N165" i="1"/>
  <c r="M165" i="1"/>
  <c r="K165" i="1"/>
  <c r="J165" i="1"/>
  <c r="I165" i="1"/>
  <c r="H165" i="1"/>
  <c r="L164" i="1"/>
  <c r="S164" i="1" s="1"/>
  <c r="L163" i="1"/>
  <c r="L165" i="1" s="1"/>
  <c r="Q161" i="1"/>
  <c r="P161" i="1"/>
  <c r="O161" i="1"/>
  <c r="N161" i="1"/>
  <c r="M161" i="1"/>
  <c r="K161" i="1"/>
  <c r="J161" i="1"/>
  <c r="I161" i="1"/>
  <c r="H161" i="1"/>
  <c r="L160" i="1"/>
  <c r="S160" i="1" s="1"/>
  <c r="L159" i="1"/>
  <c r="S159" i="1" s="1"/>
  <c r="L158" i="1"/>
  <c r="S158" i="1" s="1"/>
  <c r="L157" i="1"/>
  <c r="S157" i="1" s="1"/>
  <c r="L156" i="1"/>
  <c r="S156" i="1" s="1"/>
  <c r="L155" i="1"/>
  <c r="S155" i="1" s="1"/>
  <c r="L154" i="1"/>
  <c r="S154" i="1" s="1"/>
  <c r="L153" i="1"/>
  <c r="S153" i="1" s="1"/>
  <c r="L152" i="1"/>
  <c r="S152" i="1" s="1"/>
  <c r="L151" i="1"/>
  <c r="S151" i="1" s="1"/>
  <c r="L150" i="1"/>
  <c r="S150" i="1" s="1"/>
  <c r="L149" i="1"/>
  <c r="S149" i="1" s="1"/>
  <c r="L148" i="1"/>
  <c r="S148" i="1" s="1"/>
  <c r="L147" i="1"/>
  <c r="S147" i="1" s="1"/>
  <c r="Q145" i="1"/>
  <c r="P145" i="1"/>
  <c r="O145" i="1"/>
  <c r="N145" i="1"/>
  <c r="M145" i="1"/>
  <c r="K145" i="1"/>
  <c r="J145" i="1"/>
  <c r="I145" i="1"/>
  <c r="H145" i="1"/>
  <c r="L144" i="1"/>
  <c r="S144" i="1" s="1"/>
  <c r="L143" i="1"/>
  <c r="S143" i="1" s="1"/>
  <c r="Q141" i="1"/>
  <c r="P141" i="1"/>
  <c r="O141" i="1"/>
  <c r="N141" i="1"/>
  <c r="M141" i="1"/>
  <c r="K141" i="1"/>
  <c r="J141" i="1"/>
  <c r="I141" i="1"/>
  <c r="H141" i="1"/>
  <c r="L140" i="1"/>
  <c r="S140" i="1" s="1"/>
  <c r="Q138" i="1"/>
  <c r="P138" i="1"/>
  <c r="O138" i="1"/>
  <c r="N138" i="1"/>
  <c r="M138" i="1"/>
  <c r="K138" i="1"/>
  <c r="J138" i="1"/>
  <c r="I138" i="1"/>
  <c r="H138" i="1"/>
  <c r="L137" i="1"/>
  <c r="S137" i="1" s="1"/>
  <c r="L136" i="1"/>
  <c r="S136" i="1" s="1"/>
  <c r="L135" i="1"/>
  <c r="S135" i="1" s="1"/>
  <c r="L134" i="1"/>
  <c r="P130" i="1"/>
  <c r="O130" i="1"/>
  <c r="N130" i="1"/>
  <c r="M130" i="1"/>
  <c r="L130" i="1"/>
  <c r="K130" i="1"/>
  <c r="J130" i="1"/>
  <c r="I130" i="1"/>
  <c r="H130" i="1"/>
  <c r="S129" i="1"/>
  <c r="S128" i="1"/>
  <c r="S127" i="1"/>
  <c r="S126" i="1"/>
  <c r="P124" i="1"/>
  <c r="O124" i="1"/>
  <c r="N124" i="1"/>
  <c r="M124" i="1"/>
  <c r="L124" i="1"/>
  <c r="K124" i="1"/>
  <c r="J124" i="1"/>
  <c r="I124" i="1"/>
  <c r="H124" i="1"/>
  <c r="S123" i="1"/>
  <c r="S122" i="1"/>
  <c r="S121" i="1"/>
  <c r="S120" i="1"/>
  <c r="S119" i="1"/>
  <c r="K117" i="1"/>
  <c r="J117" i="1"/>
  <c r="I117" i="1"/>
  <c r="H117" i="1"/>
  <c r="S116" i="1"/>
  <c r="P116" i="1"/>
  <c r="P117" i="1" s="1"/>
  <c r="O116" i="1"/>
  <c r="O117" i="1" s="1"/>
  <c r="N116" i="1"/>
  <c r="N117" i="1" s="1"/>
  <c r="M116" i="1"/>
  <c r="M117" i="1" s="1"/>
  <c r="L115" i="1"/>
  <c r="S115" i="1" s="1"/>
  <c r="S114" i="1"/>
  <c r="L112" i="1"/>
  <c r="K112" i="1"/>
  <c r="J112" i="1"/>
  <c r="I112" i="1"/>
  <c r="H112" i="1"/>
  <c r="S111" i="1"/>
  <c r="P111" i="1"/>
  <c r="S110" i="1"/>
  <c r="P110" i="1"/>
  <c r="O110" i="1"/>
  <c r="O112" i="1" s="1"/>
  <c r="N110" i="1"/>
  <c r="N112" i="1" s="1"/>
  <c r="M110" i="1"/>
  <c r="M112" i="1" s="1"/>
  <c r="S109" i="1"/>
  <c r="P109" i="1"/>
  <c r="S108" i="1"/>
  <c r="S107" i="1"/>
  <c r="P105" i="1"/>
  <c r="O105" i="1"/>
  <c r="N105" i="1"/>
  <c r="M105" i="1"/>
  <c r="L105" i="1"/>
  <c r="K105" i="1"/>
  <c r="J105" i="1"/>
  <c r="I105" i="1"/>
  <c r="H105" i="1"/>
  <c r="S104" i="1"/>
  <c r="S103" i="1"/>
  <c r="S102" i="1"/>
  <c r="S101" i="1"/>
  <c r="P99" i="1"/>
  <c r="O99" i="1"/>
  <c r="N99" i="1"/>
  <c r="M99" i="1"/>
  <c r="L99" i="1"/>
  <c r="K99" i="1"/>
  <c r="J99" i="1"/>
  <c r="I99" i="1"/>
  <c r="H99" i="1"/>
  <c r="S98" i="1"/>
  <c r="P96" i="1"/>
  <c r="O96" i="1"/>
  <c r="N96" i="1"/>
  <c r="M96" i="1"/>
  <c r="L96" i="1"/>
  <c r="K96" i="1"/>
  <c r="J96" i="1"/>
  <c r="I96" i="1"/>
  <c r="H96" i="1"/>
  <c r="S95" i="1"/>
  <c r="P93" i="1"/>
  <c r="O93" i="1"/>
  <c r="N93" i="1"/>
  <c r="M93" i="1"/>
  <c r="L93" i="1"/>
  <c r="K93" i="1"/>
  <c r="J93" i="1"/>
  <c r="I93" i="1"/>
  <c r="H93" i="1"/>
  <c r="S92" i="1"/>
  <c r="S91" i="1"/>
  <c r="S90" i="1"/>
  <c r="S89" i="1"/>
  <c r="S88" i="1"/>
  <c r="P86" i="1"/>
  <c r="O86" i="1"/>
  <c r="N86" i="1"/>
  <c r="M86" i="1"/>
  <c r="K86" i="1"/>
  <c r="J86" i="1"/>
  <c r="I86" i="1"/>
  <c r="H86" i="1"/>
  <c r="S85" i="1"/>
  <c r="S84" i="1"/>
  <c r="S83" i="1"/>
  <c r="S82" i="1"/>
  <c r="S81" i="1"/>
  <c r="L80" i="1"/>
  <c r="L86" i="1" s="1"/>
  <c r="P78" i="1"/>
  <c r="O78" i="1"/>
  <c r="N78" i="1"/>
  <c r="M78" i="1"/>
  <c r="L78" i="1"/>
  <c r="K78" i="1"/>
  <c r="J78" i="1"/>
  <c r="I78" i="1"/>
  <c r="H78" i="1"/>
  <c r="S77" i="1"/>
  <c r="P75" i="1"/>
  <c r="O75" i="1"/>
  <c r="N75" i="1"/>
  <c r="L75" i="1"/>
  <c r="K75" i="1"/>
  <c r="J75" i="1"/>
  <c r="I75" i="1"/>
  <c r="H75" i="1"/>
  <c r="S74" i="1"/>
  <c r="M74" i="1"/>
  <c r="M75" i="1" s="1"/>
  <c r="S73" i="1"/>
  <c r="S72" i="1"/>
  <c r="S71" i="1"/>
  <c r="S70" i="1"/>
  <c r="S69" i="1"/>
  <c r="S68" i="1"/>
  <c r="S67" i="1"/>
  <c r="S66" i="1"/>
  <c r="Q64" i="1"/>
  <c r="P64" i="1"/>
  <c r="O64" i="1"/>
  <c r="N64" i="1"/>
  <c r="M64" i="1"/>
  <c r="L64" i="1"/>
  <c r="K64" i="1"/>
  <c r="J64" i="1"/>
  <c r="I64" i="1"/>
  <c r="H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H559" i="1" l="1"/>
  <c r="O302" i="1"/>
  <c r="O560" i="1" s="1"/>
  <c r="L516" i="1"/>
  <c r="N578" i="1"/>
  <c r="S80" i="1"/>
  <c r="L260" i="1"/>
  <c r="N592" i="1"/>
  <c r="L141" i="1"/>
  <c r="P279" i="1"/>
  <c r="L440" i="1"/>
  <c r="L555" i="1"/>
  <c r="P112" i="1"/>
  <c r="L138" i="1"/>
  <c r="H173" i="1"/>
  <c r="L255" i="1"/>
  <c r="L256" i="1" s="1"/>
  <c r="P260" i="1"/>
  <c r="L291" i="1"/>
  <c r="L293" i="1" s="1"/>
  <c r="P297" i="1"/>
  <c r="L342" i="1"/>
  <c r="L384" i="1"/>
  <c r="J600" i="1"/>
  <c r="J173" i="1"/>
  <c r="L289" i="1"/>
  <c r="P173" i="1"/>
  <c r="L510" i="1"/>
  <c r="L585" i="1"/>
  <c r="S585" i="1" s="1"/>
  <c r="J131" i="1"/>
  <c r="L117" i="1"/>
  <c r="L131" i="1" s="1"/>
  <c r="O173" i="1"/>
  <c r="L161" i="1"/>
  <c r="N173" i="1"/>
  <c r="J302" i="1"/>
  <c r="P220" i="1"/>
  <c r="L296" i="1"/>
  <c r="L297" i="1" s="1"/>
  <c r="L404" i="1"/>
  <c r="I600" i="1"/>
  <c r="L596" i="1"/>
  <c r="S163" i="1"/>
  <c r="H302" i="1"/>
  <c r="K302" i="1"/>
  <c r="P226" i="1"/>
  <c r="L359" i="1"/>
  <c r="I131" i="1"/>
  <c r="N131" i="1"/>
  <c r="N174" i="1" s="1"/>
  <c r="H131" i="1"/>
  <c r="S134" i="1"/>
  <c r="L145" i="1"/>
  <c r="I302" i="1"/>
  <c r="N302" i="1"/>
  <c r="N560" i="1" s="1"/>
  <c r="M302" i="1"/>
  <c r="M560" i="1" s="1"/>
  <c r="P216" i="1"/>
  <c r="L245" i="1"/>
  <c r="J559" i="1"/>
  <c r="L532" i="1"/>
  <c r="H600" i="1"/>
  <c r="O592" i="1"/>
  <c r="O600" i="1" s="1"/>
  <c r="P131" i="1"/>
  <c r="L193" i="1"/>
  <c r="L198" i="1" s="1"/>
  <c r="P198" i="1"/>
  <c r="K173" i="1"/>
  <c r="K131" i="1"/>
  <c r="O131" i="1"/>
  <c r="M173" i="1"/>
  <c r="Q173" i="1"/>
  <c r="Q174" i="1" s="1"/>
  <c r="Q601" i="1" s="1"/>
  <c r="L172" i="1"/>
  <c r="L216" i="1"/>
  <c r="M131" i="1"/>
  <c r="I173" i="1"/>
  <c r="I174" i="1" s="1"/>
  <c r="L169" i="1"/>
  <c r="L268" i="1"/>
  <c r="L269" i="1" s="1"/>
  <c r="P269" i="1"/>
  <c r="L542" i="1"/>
  <c r="L578" i="1"/>
  <c r="L583" i="1"/>
  <c r="S583" i="1" s="1"/>
  <c r="L200" i="1"/>
  <c r="L202" i="1" s="1"/>
  <c r="L218" i="1"/>
  <c r="L220" i="1" s="1"/>
  <c r="P253" i="1"/>
  <c r="S248" i="1"/>
  <c r="L248" i="1"/>
  <c r="L253" i="1" s="1"/>
  <c r="I559" i="1"/>
  <c r="I560" i="1" s="1"/>
  <c r="P559" i="1"/>
  <c r="L592" i="1"/>
  <c r="L599" i="1"/>
  <c r="P245" i="1"/>
  <c r="P289" i="1"/>
  <c r="N600" i="1"/>
  <c r="L222" i="1"/>
  <c r="L226" i="1" s="1"/>
  <c r="P283" i="1"/>
  <c r="L281" i="1"/>
  <c r="L283" i="1" s="1"/>
  <c r="P301" i="1"/>
  <c r="L299" i="1"/>
  <c r="L301" i="1" s="1"/>
  <c r="K559" i="1"/>
  <c r="K560" i="1" s="1"/>
  <c r="L391" i="1"/>
  <c r="H560" i="1" l="1"/>
  <c r="L173" i="1"/>
  <c r="L174" i="1" s="1"/>
  <c r="H174" i="1"/>
  <c r="H601" i="1"/>
  <c r="K174" i="1"/>
  <c r="K601" i="1" s="1"/>
  <c r="N601" i="1"/>
  <c r="M174" i="1"/>
  <c r="M601" i="1" s="1"/>
  <c r="J174" i="1"/>
  <c r="L559" i="1"/>
  <c r="P174" i="1"/>
  <c r="O174" i="1"/>
  <c r="O601" i="1" s="1"/>
  <c r="J560" i="1"/>
  <c r="L600" i="1"/>
  <c r="K613" i="1" s="1"/>
  <c r="P302" i="1"/>
  <c r="P560" i="1" s="1"/>
  <c r="L302" i="1"/>
  <c r="I601" i="1"/>
  <c r="P601" i="1" l="1"/>
  <c r="L560" i="1"/>
  <c r="L601" i="1" s="1"/>
  <c r="J601" i="1"/>
</calcChain>
</file>

<file path=xl/sharedStrings.xml><?xml version="1.0" encoding="utf-8"?>
<sst xmlns="http://schemas.openxmlformats.org/spreadsheetml/2006/main" count="3528" uniqueCount="905">
  <si>
    <t>И З М Е Н Е Н И Я,</t>
  </si>
  <si>
    <t>которые вносятся в краткосрочный план реализации региональной программы капитального ремонта общего имущества в многоквартирных домах, расположенных на территории Архангельской области, на 2014 - 2016 годы</t>
  </si>
  <si>
    <t>Изложить краткосрочный план реализации региональной программы капитального ремонта общего имущества в многоквартирных домах, расположенных на территории Архангельской области, на 2014 - 2016 годы, в следующей редакции:</t>
  </si>
  <si>
    <t>«КРАТКОСРОЧНЫЙ ПЛАН
реализации региональной программы капитального ремонта общего имущества в многоквартирных домах, расположенных на территории Архангельской области, на 2014 – 2016 годы</t>
  </si>
  <si>
    <t>№ п/п</t>
  </si>
  <si>
    <t>Адрес многоквартирного дома</t>
  </si>
  <si>
    <t>Год</t>
  </si>
  <si>
    <t>Материал стен</t>
  </si>
  <si>
    <t>Количество этажей</t>
  </si>
  <si>
    <t>Количество подъездов</t>
  </si>
  <si>
    <t>Общая площадь многоквартирного дома, всего</t>
  </si>
  <si>
    <t>Площадь помещений многоквартирного дома</t>
  </si>
  <si>
    <t>Количество жителей, проживающих в многоквартирном доме на дату утверждения краткосрочного плана</t>
  </si>
  <si>
    <t>Стоимость капитального ремонта</t>
  </si>
  <si>
    <t>Вид работ (услуг) по капитальному ремонту многоквартирного дома</t>
  </si>
  <si>
    <t>Удельная стоимость капитального ремонта 1 кв. м общей площади помещений в многоквартирном доме</t>
  </si>
  <si>
    <t>Предельная стоимость капитального ремонта 1 кв. м общей площади помещений в многоквартирном доме</t>
  </si>
  <si>
    <t>Плановая дата завершения работ</t>
  </si>
  <si>
    <t>ввода в эксплуатацию</t>
  </si>
  <si>
    <t>завершения последнего капитального ремонта</t>
  </si>
  <si>
    <t>всего</t>
  </si>
  <si>
    <t>в том числе жилых помещений, находящихся в собственности граждан</t>
  </si>
  <si>
    <t>всего:</t>
  </si>
  <si>
    <t>в том числе</t>
  </si>
  <si>
    <t>за счет средств Фонда содействия реформированию жилищно-коммунального хозяйства</t>
  </si>
  <si>
    <t>за счет средств областного бюджета</t>
  </si>
  <si>
    <t>за счет средств местного бюджета</t>
  </si>
  <si>
    <t>за счет средств собственников помещений в многоквартирном доме</t>
  </si>
  <si>
    <t>за счет иных источников финансирования</t>
  </si>
  <si>
    <t>кв. м</t>
  </si>
  <si>
    <t>чел.</t>
  </si>
  <si>
    <t>руб.</t>
  </si>
  <si>
    <t>руб./кв.м</t>
  </si>
  <si>
    <t>I. С финансовой поддержкой Фонда содействия реформированию жилищно-коммунального хозяйства</t>
  </si>
  <si>
    <t>2014-2015 годы</t>
  </si>
  <si>
    <t>Муниципальное образование «Северодвинск»</t>
  </si>
  <si>
    <t>ул. Георгия Седова, д.4</t>
  </si>
  <si>
    <t>-</t>
  </si>
  <si>
    <t>кирпич</t>
  </si>
  <si>
    <t xml:space="preserve"> -</t>
  </si>
  <si>
    <t>ремонт системы холодного водоснабжения</t>
  </si>
  <si>
    <t>ул. Гоголя, д.3</t>
  </si>
  <si>
    <t>ремонт крыши, ремонт системы холодного водоснабжения</t>
  </si>
  <si>
    <t>ул. Гоголя, д.5</t>
  </si>
  <si>
    <t>ул. Комсомольская, д.49</t>
  </si>
  <si>
    <t>ремонт системы теплоснабжения, ремонт системы холодного водоснабжения, ремонт системы горячего водоснабжения</t>
  </si>
  <si>
    <t>пр. Ленина, д.21/47</t>
  </si>
  <si>
    <t>ремонт фасада, ремонт крыши</t>
  </si>
  <si>
    <t>пр. Ленина, д.30/47</t>
  </si>
  <si>
    <t>ремонт системы теплоснабжения, ремонт системы холодного водоснабжения</t>
  </si>
  <si>
    <t>пр. Ленина, д.34/42</t>
  </si>
  <si>
    <t>ремонт системы теплоснабжения, ремонт системы холодного водоснабжения, ремонт системы водоотведения, ремонт системы горячего водоснабжения</t>
  </si>
  <si>
    <t>пр. Ленина, д.35/37</t>
  </si>
  <si>
    <t>ремонт системы теплоснабжения</t>
  </si>
  <si>
    <t>пр. Ленина, д.37</t>
  </si>
  <si>
    <t>ремонт системы теплоснабжения, ремонт системы водоотведения</t>
  </si>
  <si>
    <t>пр. Ленина, д.39/36</t>
  </si>
  <si>
    <t>пр. Ленина, д.43</t>
  </si>
  <si>
    <t>пр. Ленина, д.45</t>
  </si>
  <si>
    <t>ул. Лесная, д.49</t>
  </si>
  <si>
    <t xml:space="preserve"> - </t>
  </si>
  <si>
    <t>ул. Лесная, д.53</t>
  </si>
  <si>
    <t>ул. Лесная, д.55</t>
  </si>
  <si>
    <t>ул. Лесная, д.57/13</t>
  </si>
  <si>
    <t>ул. Ломоносова, д.16</t>
  </si>
  <si>
    <t>ремонт крыши, ремонт системы водоотведения</t>
  </si>
  <si>
    <t>ул. Ломоносова, д.46</t>
  </si>
  <si>
    <t>ул. Ломоносова, д.76</t>
  </si>
  <si>
    <t>ж/б панель</t>
  </si>
  <si>
    <t>ул. Мира, д.6</t>
  </si>
  <si>
    <t>ремонт системы холодного водоснабжения, ремонт системы электроснабжения</t>
  </si>
  <si>
    <t>пр. Морской, д.3</t>
  </si>
  <si>
    <t>ремонт крыши</t>
  </si>
  <si>
    <t>ул. Серго Орджоникидзе, д.26</t>
  </si>
  <si>
    <t>ул. Советская, д.60</t>
  </si>
  <si>
    <t>ул. Советская, д.64</t>
  </si>
  <si>
    <t>ул. Советская, д.66</t>
  </si>
  <si>
    <t>ул. Торцева, д.2/2г</t>
  </si>
  <si>
    <t>ремонт крыши, ремонт водоотведения</t>
  </si>
  <si>
    <t>ул. Торцева, д.67</t>
  </si>
  <si>
    <t>пр. Труда, д.11</t>
  </si>
  <si>
    <t>пр. Труда, д.17</t>
  </si>
  <si>
    <t>ул. Ломоносова, д.80</t>
  </si>
  <si>
    <t>пр. Труда, д. 28</t>
  </si>
  <si>
    <t>ул. Железнодорожная, д.2 в</t>
  </si>
  <si>
    <t>ул. Кирилкина, д.5</t>
  </si>
  <si>
    <t>ж/б панель/ кирпич</t>
  </si>
  <si>
    <t>ул. Октябрьская, д.5</t>
  </si>
  <si>
    <t>ул. Октябрьская, д. 5 А</t>
  </si>
  <si>
    <t>ул. Свободы, д.4</t>
  </si>
  <si>
    <t>ул. Ломоносова, д.84</t>
  </si>
  <si>
    <t>ул. Индустриальная, д.57</t>
  </si>
  <si>
    <t>ремонт фасада, ремонт крыши, ремонт системы водоотведения, ремонт системы теплоснабжения, ремонт системы холодного водоснабжения, ремонт системы электроснабжения, установка общедомового прибора учета электрической энергии</t>
  </si>
  <si>
    <t>ул. Карла Маркса, д.25</t>
  </si>
  <si>
    <t>пр. Морской, д.50 корп.А</t>
  </si>
  <si>
    <t>пр. Морской, д.68/2</t>
  </si>
  <si>
    <t>ул. Юбилейная, д.53</t>
  </si>
  <si>
    <t>ул. Южная, д.16</t>
  </si>
  <si>
    <t>ул. Дзержинского, д. 7</t>
  </si>
  <si>
    <t>ул. Первомайская, д. 65</t>
  </si>
  <si>
    <t>ул. Торцева, д. 24/2, кор. а</t>
  </si>
  <si>
    <t>ул. Южная, д.28, корп. А</t>
  </si>
  <si>
    <t>пр. Морской, д. 37</t>
  </si>
  <si>
    <t>ул. Первомайская, д. 17/2Б</t>
  </si>
  <si>
    <t>ИТОГО по муниципальному образованию «Северодвинск»</t>
  </si>
  <si>
    <t>*</t>
  </si>
  <si>
    <t>Муниципальное образование "Коношское"</t>
  </si>
  <si>
    <t>п. Коноша, ул. Тельмана, д. 1</t>
  </si>
  <si>
    <t>шлакоблок</t>
  </si>
  <si>
    <t>п. Коноша, ул. Строителей, д. 1</t>
  </si>
  <si>
    <t>Ремонт крыши, ремонт системы теплоснабжения, установка прибора учетатепловой энергии, ремонт фасада, ремонт системы водоотведения, ремонт системы холодного водоснабжения</t>
  </si>
  <si>
    <t>п. Коноша, пр. Октябрьский, д.112</t>
  </si>
  <si>
    <t>ремонт кровли, ремонт фасада, ремонт системы водоотведения, ремонт системы холодного водоснабжения</t>
  </si>
  <si>
    <t>п. Коноша, ул. Молодежная, д.18</t>
  </si>
  <si>
    <t>п. Коноша, ул. Речная, д.4</t>
  </si>
  <si>
    <t>арбалит</t>
  </si>
  <si>
    <t>ремонт фасада, ремонт крыши, ремонт системы водоотведения, ремонт системы холодного водоснабжения, ремонт системы горячего водоснабжения</t>
  </si>
  <si>
    <t>п. Коноша, ул. Новолесная, д.2</t>
  </si>
  <si>
    <t>ремонт крыши, ремонт системы теплоснабжения, ремонт системы холодного водоснабжения</t>
  </si>
  <si>
    <t>п. Коноша, ул. Советская, д.96</t>
  </si>
  <si>
    <t>п. Коноша, ул. Новолесная, д.4</t>
  </si>
  <si>
    <t>п. Коноша, пр. Октябрьский, д.15</t>
  </si>
  <si>
    <t>бет. блоки</t>
  </si>
  <si>
    <t>ИТОГО по муниципальному образованию "Коношское"</t>
  </si>
  <si>
    <t xml:space="preserve">Муниципальное образование "Каргопольское" </t>
  </si>
  <si>
    <t>г. Каргополь, ул. Советская, д. 54</t>
  </si>
  <si>
    <t xml:space="preserve">деревянный </t>
  </si>
  <si>
    <t>ремонт крыши, ремонт фасада</t>
  </si>
  <si>
    <t>ИТОГО по муниципальному образованию "Каргопольское"</t>
  </si>
  <si>
    <t>Муниципальное образование "Плесецкое"</t>
  </si>
  <si>
    <t>рп. Плесецк, ул. Советская, д. 11</t>
  </si>
  <si>
    <t>- </t>
  </si>
  <si>
    <t>ремонт крыши, ремонт фасада, ремонт системы электроснабжения</t>
  </si>
  <si>
    <t>рп. Плесецк, ул. Советская, д. 13</t>
  </si>
  <si>
    <t>рп. Плесецк, ул. Ленина, д. 76, корп. А</t>
  </si>
  <si>
    <t>ремонт фасада, ремонт крыши, ремонт системы водоотведения, ремонт системы теплоснабжения, ремонт системы холодного водоснабжения, ремонт системы горячего водоснабжения, ремонт системы электроснабжения</t>
  </si>
  <si>
    <t>рп. Плесецк, ул. Кооперативная, д. 17</t>
  </si>
  <si>
    <t>рп. Плесецк, ул. Ленина, д. 43</t>
  </si>
  <si>
    <t>дерев</t>
  </si>
  <si>
    <t>рп. Плесецк, ул. Котрехова, д. 14, корп. А</t>
  </si>
  <si>
    <t>прочие</t>
  </si>
  <si>
    <t>ИТОГО по муниципальному образованию "Плесецкое"</t>
  </si>
  <si>
    <t>Муниципальное образование "Ильинское"</t>
  </si>
  <si>
    <t>с. Ильинско-Подомское, ул. Ленина, д.5</t>
  </si>
  <si>
    <t>д. Мухонская, ул. СХТ, д.4</t>
  </si>
  <si>
    <t>с. Ильинско-Подомское, ул. Спортивная, д.8</t>
  </si>
  <si>
    <t>с. Ильинско-Подомское, ул. Советская, д.90</t>
  </si>
  <si>
    <t>с. Ильинско-Подомское, ул. Строителей, д. 1</t>
  </si>
  <si>
    <t>ИТОГО по муниципальному образованию "Ильинское"</t>
  </si>
  <si>
    <t>Муниципальное образование "Муравьевское"</t>
  </si>
  <si>
    <t>д. Лукинская, ул. Шоссейная, д. 17</t>
  </si>
  <si>
    <t>ремонт фасада, ремонт крыши, ремонт фундаментов</t>
  </si>
  <si>
    <t>ИТОГО по муниципальному образованию "Муравьевское"</t>
  </si>
  <si>
    <t>Муниципальное образование "Верхнеуфтюгское"</t>
  </si>
  <si>
    <t>с. Верхняя Уфтюга, ул. Молодежная, д. 18</t>
  </si>
  <si>
    <t>ремонт фасада, ремонт кровли, ремонт системы электроснабжения</t>
  </si>
  <si>
    <t>ИТОГО по муниципальному образованию "Верхнеуфтюгское"</t>
  </si>
  <si>
    <t>Муниципальное образование "Никольское"</t>
  </si>
  <si>
    <t>с. Никольск, ул. Октябрьская, д.4</t>
  </si>
  <si>
    <t>с. Никольск, ул. Октябрьская, д.5</t>
  </si>
  <si>
    <t>с. Никольск, ул. Октябрьская, д.6</t>
  </si>
  <si>
    <t>с. Никольск, ул. Октябрьская, д.2</t>
  </si>
  <si>
    <t>ремонт системы водоотведения</t>
  </si>
  <si>
    <t>ИТОГО по муниципальному образованию "Никольское"</t>
  </si>
  <si>
    <t>Муниципальное образование "Урдомское"</t>
  </si>
  <si>
    <t>п. Урдома, ул. Калинина, д.9</t>
  </si>
  <si>
    <t>ремонт крыши, ремонт системы водоотведения, ремонт системы теплоснабжения, установка прибора учета тепловой энергии, ремонт системы холодного водоснабжения</t>
  </si>
  <si>
    <t>п. Урдома,ул. Молодежная, д.36</t>
  </si>
  <si>
    <t>ремонт фасада, ремонт системы водоотведения, ремонт системы теплоснабжения, ремонт системы холодного водоснабжения</t>
  </si>
  <si>
    <t>п. Урдома, ул. Паламышская, д.10</t>
  </si>
  <si>
    <t>ремонт крыши, ремонт системы водоотведения, ремонт системы теплоснабжения, установка прибора учета тепловой энергии, ремонт системы холодного водоснабжения, ремонт системы электроснабжения, ремонт системы горячего водоснабжения</t>
  </si>
  <si>
    <t>п. Урдома, ул. Карла Либкнехта, д.40</t>
  </si>
  <si>
    <t>ремонт системы водоотведения, ремонт системы холодного водоснабжения, ремонт системы горячего водоснабжения, ремонт системы электроснабжения</t>
  </si>
  <si>
    <t>п. Урдома, ул. Ленина, д. 5</t>
  </si>
  <si>
    <t>ИТОГО по муниципальному образованию "Урдомское"</t>
  </si>
  <si>
    <t>Муниципальное образование "Боброво- Лявленское" ("Коскогорское")</t>
  </si>
  <si>
    <t>п. Боброво, ул. Дружная, д.16</t>
  </si>
  <si>
    <t>ремонт крыши, ремонт системы теплоснабжения, установка прибора учета тепловой энергии, ремонт системы электроснабжения, ремонт фундамента, ремонт фасада</t>
  </si>
  <si>
    <t>д. Емельяновская, ул. Радиоцентр, д.1</t>
  </si>
  <si>
    <t>ремонт крыши, ремонт системы теплоснабжения, ремонт системы холодного водоснабжения, ремонт системы электроснабжения, ремонт системы водоотведения</t>
  </si>
  <si>
    <t>д. Емельяновская, ул. Радиоцентр, д.2</t>
  </si>
  <si>
    <t>ремонт крыши, ремонт системы теплоснабжения, ремонт системы электроснабжения, ремонт системы водоотведения.</t>
  </si>
  <si>
    <t>ИТОГО по муниципальному образованию "Боброво- Лявленское" ("Коскогорское")</t>
  </si>
  <si>
    <t>Муниципальное образование "Приморское"</t>
  </si>
  <si>
    <t>п. Лайский Док, ул. Центральная, д.20</t>
  </si>
  <si>
    <t>ремонт крыши, ремонт фундамента</t>
  </si>
  <si>
    <t>п. Лайский Док, ул. Центральная, д.21</t>
  </si>
  <si>
    <t>п. Лайский Док, ул. Центральная, д.13</t>
  </si>
  <si>
    <t>п. Лайский Док, ул. Центральная, д.15</t>
  </si>
  <si>
    <t>п. Лайский Док, ул. Центральная, д.17</t>
  </si>
  <si>
    <t>ИТОГО по муниципальному образованию "Приморское"</t>
  </si>
  <si>
    <t>Муниципальное образование "Вельское"</t>
  </si>
  <si>
    <t>г. Вельск, ул. Гагарина, д. 40</t>
  </si>
  <si>
    <t>ремонт системы теплоснабжения, ремонт системы холодного водоснабжения, ремонт системы водоотведения</t>
  </si>
  <si>
    <t>г. Вельск, ул. Дзержинского, д. 114</t>
  </si>
  <si>
    <t>ремонт крыши, установка прибора учета электроэнергии, ремонт системы электроснабжения.</t>
  </si>
  <si>
    <t>г. Вельск, ул. Дзержинского, д. 116</t>
  </si>
  <si>
    <t>г. Вельск, ул. Дзержинского, д. 118</t>
  </si>
  <si>
    <t>ИТОГО по муниципальному образованию "Вельское"</t>
  </si>
  <si>
    <t>ИТОГО по подразделу "2014-2015 годы":</t>
  </si>
  <si>
    <t>2015-2016 годы</t>
  </si>
  <si>
    <t>Муниципальное образование "Боброво- Лявленское"  ("Коскогорское")</t>
  </si>
  <si>
    <t>п. Боброво, ул. Неманова, д. 7, к. А</t>
  </si>
  <si>
    <t>1977</t>
  </si>
  <si>
    <t>2</t>
  </si>
  <si>
    <t>ремонт системы теплоснабжения,  ремонт крыши, установка прибора учета тепловой энергии</t>
  </si>
  <si>
    <t>31.12.2016</t>
  </si>
  <si>
    <t>п. Боброво, ул. Первомайская, д. 2</t>
  </si>
  <si>
    <t>1990</t>
  </si>
  <si>
    <t>Иные</t>
  </si>
  <si>
    <t>3</t>
  </si>
  <si>
    <t>ремонт системы теплоснабжения, электроснабжения,ремонт крыши, установка прибора учета тепловой энергии</t>
  </si>
  <si>
    <t>п. Боброво, ул. Первомайская, д. 3</t>
  </si>
  <si>
    <t>1981</t>
  </si>
  <si>
    <t>ремонт системы теплоснабжения, электроснабжения,  ремонт крыши, установка прибора учета тепловой энергии</t>
  </si>
  <si>
    <t>п. Боброво, ул. Первомайская, д. 4</t>
  </si>
  <si>
    <t>1980</t>
  </si>
  <si>
    <t>ИТОГО по муниципальному образованию "Боброво- Лявленское"  ("Коскогорское")</t>
  </si>
  <si>
    <t>Муниципальное образование "Матигорское"</t>
  </si>
  <si>
    <t>д. Харлово, д. 6</t>
  </si>
  <si>
    <t>кирпич.</t>
  </si>
  <si>
    <t>ремонт крыши, ремонт системы электроснабжения</t>
  </si>
  <si>
    <t>ИТОГО по муниципальному образованию "Матигорское"</t>
  </si>
  <si>
    <t>Муниципальное образование "Няндомское"</t>
  </si>
  <si>
    <t>г. Няндома, ул. 60 лет Октября, д. 31</t>
  </si>
  <si>
    <t>Панельные</t>
  </si>
  <si>
    <t>ремонт внутридомовых инженерных систем холодного водоснабжения, горячего водоснабжения, водоотведения и теплоснабжения, ремонт крыши, фасада</t>
  </si>
  <si>
    <t>г. Няндома, ул. Фадеева, д. 5</t>
  </si>
  <si>
    <t>ремонт внутридомовых инженерных систем горячего водоснабжения, ремонт крыши, фасада</t>
  </si>
  <si>
    <t>ИТОГО по муниципальному образованию "Няндомское"</t>
  </si>
  <si>
    <t>Муниципальное образование "Северодвинск"</t>
  </si>
  <si>
    <t>г. Северодвинск, просп. Морской, д. 52</t>
  </si>
  <si>
    <t>1987</t>
  </si>
  <si>
    <t>5</t>
  </si>
  <si>
    <t>6</t>
  </si>
  <si>
    <t>г. Северодвинск, просп. Труда, д. 4</t>
  </si>
  <si>
    <t>1971</t>
  </si>
  <si>
    <t>Каменные, кирпичные</t>
  </si>
  <si>
    <t>4</t>
  </si>
  <si>
    <t>г. Северодвинск, ул. Бойчука, д. 9</t>
  </si>
  <si>
    <t>1948</t>
  </si>
  <si>
    <t>г. Северодвинск, ул. Индустриальная, д. 50</t>
  </si>
  <si>
    <t>1947</t>
  </si>
  <si>
    <t>г. Северодвинск, ул. Карла Маркса, д. 23</t>
  </si>
  <si>
    <t>1966</t>
  </si>
  <si>
    <t>8</t>
  </si>
  <si>
    <t>ремонт внутридомовой инженерной системы водоотведения</t>
  </si>
  <si>
    <t>г. Северодвинск, ул. Кирилкина, д. 6/1</t>
  </si>
  <si>
    <t>Монолитные</t>
  </si>
  <si>
    <t>12</t>
  </si>
  <si>
    <t>1</t>
  </si>
  <si>
    <t>ремонт внутридомовой инженерной системы холодного водоснабжения</t>
  </si>
  <si>
    <t>г. Северодвинск, ул. Кирилкина, д. 7</t>
  </si>
  <si>
    <t>1982</t>
  </si>
  <si>
    <t>г. Северодвинск, ул. Логинова, д. 9</t>
  </si>
  <si>
    <t>1968</t>
  </si>
  <si>
    <t>г. Северодвинск, ул. Мира, д. 13</t>
  </si>
  <si>
    <t>г. Северодвинск, ул. Серго Орджоникидзе, д. 11</t>
  </si>
  <si>
    <t>г. Северодвинск, ул. Торцева, д. 18</t>
  </si>
  <si>
    <t>ремонт или замена лифтового оборудования</t>
  </si>
  <si>
    <t>г. Северодвинск, ул. Комсомольская, д. 39</t>
  </si>
  <si>
    <t>1988</t>
  </si>
  <si>
    <t>г. Северодвинск, ул. Малая Кудьма, д. 11</t>
  </si>
  <si>
    <t>1997</t>
  </si>
  <si>
    <t>г. Северодвинск, ул. Юбилейная, д. 35</t>
  </si>
  <si>
    <t>ИТОГО по муниципальному образованию "Северодвинск"</t>
  </si>
  <si>
    <t>Муниципальное образование "Североонежское"</t>
  </si>
  <si>
    <t>рп. Североонежск, мкр. 2-й, д. 2</t>
  </si>
  <si>
    <t>ремонт внутридомовых инженерных систем холодного водоснабжения, горячего водоснабжения, водоотведения и теплоснабжения, ремонт крыши</t>
  </si>
  <si>
    <t>рп. Североонежск, мкр. 2-й, д. 4</t>
  </si>
  <si>
    <t>ИТОГО по муниципальному образованию "Североонежское"</t>
  </si>
  <si>
    <t>рп. Урдома, ул. Карла Либкнехта, д. 38</t>
  </si>
  <si>
    <t>ремонт внутридомовой инженерной системы электроснабжения</t>
  </si>
  <si>
    <t>рп. Урдома, ул. Мира, д. 14</t>
  </si>
  <si>
    <t>ремонт внутридомовой инженерной системы теплоснабжения, ремонт   фундамента, ремонт и утепление цокольного перекрытия</t>
  </si>
  <si>
    <t>Муниципальное образование "Шипицынское"</t>
  </si>
  <si>
    <t>рп. Шипицыно, ул. Ломоносова, д. 56</t>
  </si>
  <si>
    <t>ремонт внутридомовой инженерной системы электроснабжения, ремонт крыши, фундамента</t>
  </si>
  <si>
    <t>ИТОГО по муниципальному образованию "Шипицынское"</t>
  </si>
  <si>
    <t>ИТОГО по подразделу "2015-2016 годы":</t>
  </si>
  <si>
    <t>ИТОГО по разделу I:</t>
  </si>
  <si>
    <t>II За счет средств фонда капитального ремонта, сформированного за счет средств собственников помещений многоквартирных домов Архангельской области</t>
  </si>
  <si>
    <t>2015 год</t>
  </si>
  <si>
    <t>Муниципальное образование "Город Архангельск"</t>
  </si>
  <si>
    <t>ул. Свободы, д.21</t>
  </si>
  <si>
    <t xml:space="preserve"> ремонт внутридомовой инженерной системы электроснабжения, проект на ремонт внутридомовой инженерной системы электроснабжения</t>
  </si>
  <si>
    <t>ул. Вологодская, д. 25</t>
  </si>
  <si>
    <t>проект на ремонт внутридомовой инженерной системы электроснабжения</t>
  </si>
  <si>
    <t>Наб. Сев. Двины, д. 87</t>
  </si>
  <si>
    <t>2009-2010</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</si>
  <si>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ремонт внутридомовой инженерной системы теплоснабжения</t>
  </si>
  <si>
    <t>ул. Гагарина, д.5</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</si>
  <si>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ремонт внутридомовой инженерной системы теплоснабжения, проект на ремонт внутридомовой инженерной системы электроснабжения</t>
  </si>
  <si>
    <t>ул. Воскресенская, д. 90</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</si>
  <si>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теплоснабжения</t>
  </si>
  <si>
    <t>ул. Володарского, д. 8</t>
  </si>
  <si>
    <t>ул. Калинина, д.22, корп.1</t>
  </si>
  <si>
    <t>проект на ремонт фундамента</t>
  </si>
  <si>
    <t>ул. Калинина, д. 14</t>
  </si>
  <si>
    <t>ул. Кирова, д.12, корп.1</t>
  </si>
  <si>
    <t>ул. Кирова, д.2</t>
  </si>
  <si>
    <t>ремонт фундамента</t>
  </si>
  <si>
    <t>ул. Шкулева, д.12</t>
  </si>
  <si>
    <t>ул. Гуляева, д.123, корп.1</t>
  </si>
  <si>
    <t>ул. Гуляева, д.122, корп.1</t>
  </si>
  <si>
    <t>ул. Адм. Кузнецова, д.28, корп.1</t>
  </si>
  <si>
    <t>ул. Победы, д.27</t>
  </si>
  <si>
    <t>ул. Победы, д.25</t>
  </si>
  <si>
    <t>проект на ремонт крыши, проект на ремонт фундамента</t>
  </si>
  <si>
    <t>ул. Кутузова, д.9</t>
  </si>
  <si>
    <t>ул. П.Орлова, д.6</t>
  </si>
  <si>
    <t>ул. Пирсовая, д.49</t>
  </si>
  <si>
    <t xml:space="preserve">     -</t>
  </si>
  <si>
    <t>ул. Куйбышева, д.8</t>
  </si>
  <si>
    <t>ремонт крыши, ремонт печей, ремонт внутридомовой инженерной системы электроснабжения, ремонт фундамента</t>
  </si>
  <si>
    <t>Итого по муниципальному образованию "Город Архангельск"</t>
  </si>
  <si>
    <t>Муниципальное образование "Город Коряжма"</t>
  </si>
  <si>
    <t>ул. Советская, д. 14</t>
  </si>
  <si>
    <t>панельный</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</si>
  <si>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теплоснабжения, ремонт внутридомовой инженерной системы водоотведения, ремонт внутридомовой инженерной системы электроснабжения, ремонт фасада, проект на ремонт внутридомовой инженерной системы электроснабжения, проект на ремонт внутридомовых инженерных систем водоотведения и водоснабжения</t>
  </si>
  <si>
    <t>ул. Театральная, д. 1</t>
  </si>
  <si>
    <t>киричный</t>
  </si>
  <si>
    <t>ремонт внутридомовой инженерной системы электроснабжения, проект на ремонт внутридомовой инженерной системы электроснабжения, проект на ремонт внутридомовых инженерных систем водоотведения и водоснабжения</t>
  </si>
  <si>
    <t>Итого по муниципальному образованию "Город Коряжма"</t>
  </si>
  <si>
    <t>Муниципальное образование "Котлас"</t>
  </si>
  <si>
    <t>ул. Достоевского, д. 6</t>
  </si>
  <si>
    <t>шлакобл.</t>
  </si>
  <si>
    <t>ремонт крыши, ремонт фасада, ремонт фундамента, ремонт печей</t>
  </si>
  <si>
    <t>ул. Достоевского, д. 10</t>
  </si>
  <si>
    <t>ул. Олега Кошевого, д. 28</t>
  </si>
  <si>
    <t>брус</t>
  </si>
  <si>
    <t>ул. Кирова, д. 73</t>
  </si>
  <si>
    <t xml:space="preserve">  -</t>
  </si>
  <si>
    <t>Проект на ремонт внутридомовой инженерной системы электроснабжения</t>
  </si>
  <si>
    <t>ул. Кирова, д. 75</t>
  </si>
  <si>
    <t>ул. Володарского, д. 116</t>
  </si>
  <si>
    <t>ремонт крыши, ремонт внутридомовой инженерной системы холодного водоснабжения, ремонт внутридомовой инженерной системы водоотведения, проект на ремонт внутридомовой инженерной системы электроснабжения</t>
  </si>
  <si>
    <t>ул. Салтыкова-Щедрина, д. 9</t>
  </si>
  <si>
    <t>ремонт крыши, ремонт внутридомовой инженерной системы электроснабжения</t>
  </si>
  <si>
    <t>р.п. Вычегодский, ул. Ленина, д. 46</t>
  </si>
  <si>
    <t>ремонт крыши,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электроснабжения</t>
  </si>
  <si>
    <t>р.п. Вычегодский, ул. Ленина, д. 47</t>
  </si>
  <si>
    <t>р.п. Вычегодский, ул. Ленина, д. 48</t>
  </si>
  <si>
    <t>ремонт крыши, ремонт внутридомовой инженерной системы холодного водоснабжения, ремонт внутридомовой инженерной системы водоотведения</t>
  </si>
  <si>
    <t>р.п. Вычегодский, ул. Ленина, д. 4</t>
  </si>
  <si>
    <t>ул. Володарского, д.109</t>
  </si>
  <si>
    <t>проект на ремонт внутридомовой инженерной системы электроснабжения, проект на ремонт фасада</t>
  </si>
  <si>
    <t>Итого по муниципальному образованию "Котлас"</t>
  </si>
  <si>
    <t>Муниципальное образование "Мирный"</t>
  </si>
  <si>
    <t>г. Мирный ул. Гагарина, д. 14, корп. А</t>
  </si>
  <si>
    <t>кирпичный</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</si>
  <si>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t>
  </si>
  <si>
    <t>г. Мирный, ул. Ленина д. 41</t>
  </si>
  <si>
    <t>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t>
  </si>
  <si>
    <t>Итого по муниципальному образованию "Мирный"</t>
  </si>
  <si>
    <t>Муниципальное образование "Город Новодвинск"</t>
  </si>
  <si>
    <t>ул. 50-летия Октября, д. 30</t>
  </si>
  <si>
    <t>ремонт крыши, 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t>
  </si>
  <si>
    <t>ул. 50-летия Октября, д. 36, корп. 1</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</si>
  <si>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проект на ремонт фасада</t>
  </si>
  <si>
    <t>ул. 50-летия Октября, д. 39, корп. 1</t>
  </si>
  <si>
    <t>ремонт крыши, проект на ремонт внутридомовой инженерной системы электроснабжения, проект на ремонт фасада</t>
  </si>
  <si>
    <t>ул. Ломоносова, д. 12</t>
  </si>
  <si>
    <t>ремонт крыши,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проект на ремонт фасада</t>
  </si>
  <si>
    <t>Итого по муниципальному образованию "Город Новодвинск"</t>
  </si>
  <si>
    <t>пр.Беломорский, д.7</t>
  </si>
  <si>
    <t>ремонт крыши,ремонт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t>
  </si>
  <si>
    <t>пр.Беломорский, д.11</t>
  </si>
  <si>
    <t>ул.Георгия Седова, д.6</t>
  </si>
  <si>
    <t>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t>
  </si>
  <si>
    <t>ул.Железнодорожная, д. 17</t>
  </si>
  <si>
    <t>ул.Капитана Воронина, д.11</t>
  </si>
  <si>
    <t>ремонт внутридомовой инженерной системы горячего водоснабжения, ремонт внутридомовой инженерной системы водоотведения</t>
  </si>
  <si>
    <t>ул. Капитана Воронина, д.22</t>
  </si>
  <si>
    <t>ремонт крыши, ремонт внутридомовой инженерной системы горячего водоснабжения, ремонт внутридомовой инженерной системы водоотведения</t>
  </si>
  <si>
    <t>пр.Ленина, д.21/47</t>
  </si>
  <si>
    <t>пр.Ленина, д.43</t>
  </si>
  <si>
    <t>ул.Ломоносова, д.70</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</si>
  <si>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t>
  </si>
  <si>
    <t>ул.Ломоносова, д.72</t>
  </si>
  <si>
    <t>ул.Ломоносова, д.76</t>
  </si>
  <si>
    <t>ул.Мира, д.6</t>
  </si>
  <si>
    <t>ремонт внутридомовой инженерной системы теплоснабжения, ремонт внутридомовой инженерной системы водоотведения</t>
  </si>
  <si>
    <t>пр.Морской, д.3</t>
  </si>
  <si>
    <t>ремонт внутридомовой инженерной системы холодного водоснабжения, ремонт внутридомовой инженерной системы горячего водоснабжения</t>
  </si>
  <si>
    <t>ул.Торцева, д.2/2г</t>
  </si>
  <si>
    <t>ул.Торцева, д.79/7</t>
  </si>
  <si>
    <t>пр.Труда, д.11</t>
  </si>
  <si>
    <t>пр.Труда, д.21</t>
  </si>
  <si>
    <t>Итого по муниципальному образованию "Северодвинск"</t>
  </si>
  <si>
    <t>Муниципальное образование "Вельский муниципальный район"</t>
  </si>
  <si>
    <t>МО "Вельское"г. Вельск, ул. Дзержинского, д. 56</t>
  </si>
  <si>
    <t>дерево</t>
  </si>
  <si>
    <t>МО "Вельское", г. Вельск, ул. Гагарина, д. 47</t>
  </si>
  <si>
    <t>ремонт крыши, ремонт фасада, ремонт внутридомовой инженерной системы водоотведения, холодного водоснабжения, теплоснабжения</t>
  </si>
  <si>
    <t>МО "Кулойское", рп. Кулой, ул. Гагарина, д. 74</t>
  </si>
  <si>
    <t>МО "Пуйское",с. Долматово, ул. Молодежная, д. 1</t>
  </si>
  <si>
    <t>ремонт крыши, ремонт внутридомовой инженерной системы теплоснабжения</t>
  </si>
  <si>
    <t>МО "Пуйское",с. Долматово, ул. Молодежная, д. 3</t>
  </si>
  <si>
    <t>МО "Пуйское",с. Долматово, ул. Молодежная, д.5</t>
  </si>
  <si>
    <t>Итого по муниципальному образованию "Вельский муниципальный район"</t>
  </si>
  <si>
    <t>Муниципальное образование "Верхнетоемский муниципальный район"</t>
  </si>
  <si>
    <t>МО "Верхнетоемское",с. Верхняя Тойма, ул. Аэродромная, д. 2</t>
  </si>
  <si>
    <t>ремонт фасада, ремонт внутридомовой инженерной системы электроснабжения</t>
  </si>
  <si>
    <t>Итого по муниципальному образованию "Верхнетоемский муниципальный район"</t>
  </si>
  <si>
    <t>Муниципальное образование "Виноградовский муниципальный район"</t>
  </si>
  <si>
    <t>МО "Березниковское", п. Березник, ул. Павлина Виноградова, д. 231</t>
  </si>
  <si>
    <t>ремонт фундамента, ремонт фасада, ремонт крыши, ремонт выгребных ям, ремонт печей, ремонт внутридомовой инженерной системы электроснабжения</t>
  </si>
  <si>
    <t>МО "Березниковское", п. Березник, ул. Хаджи - Мурата, д. 18</t>
  </si>
  <si>
    <t>Итого по муниципальному образованию "Виноградовский муниципальный район":</t>
  </si>
  <si>
    <t>Муниципальное образование "Каргопольский муниципальный район"</t>
  </si>
  <si>
    <t>МО "Каргопольское" г. Каргополь, ул. Ленинградская, д. 21</t>
  </si>
  <si>
    <t>Итого по муниципальному образованию "Каргопольский муниципальный район":</t>
  </si>
  <si>
    <t>Муниципальное образование "Коношский муниципальный район"</t>
  </si>
  <si>
    <t>МО "Коношское", рп. Коноша, ул. Спортивная, д. 8</t>
  </si>
  <si>
    <t>проект на ремонт фасада</t>
  </si>
  <si>
    <t>Итого по муниципальному образованию "Коношский муниципальный район"</t>
  </si>
  <si>
    <t>Муниципальное образование "Котласский муниципальный район"</t>
  </si>
  <si>
    <t>МО "Шипицинское",п. Шипицино, ул. Советская, д. 4</t>
  </si>
  <si>
    <t>ремонт крыши, ремонт фасада, ремонт выгребных ям, ремонт фундамента, ремонт внутридомовой инженерной системы электроснабжения</t>
  </si>
  <si>
    <t>Итого по муниципальному образованию "Котласский муниципальный район":</t>
  </si>
  <si>
    <t>Муниципальное образование "Красноборский муниципальный район"</t>
  </si>
  <si>
    <t>МО "Алексеевское",д. Фроловская, пер. Березовый, д. 4</t>
  </si>
  <si>
    <t>Итого по муниципальному образованию "Красноборский муниципальный район"</t>
  </si>
  <si>
    <t>Муниципальное образование "Онежский муниципальный район"</t>
  </si>
  <si>
    <t>МО "Онежское",г. Онега, ул. Индустриальная, д. 2 (ул. Толстого, д.8)</t>
  </si>
  <si>
    <t>МО "Онежское", г. Онега, ул. Приморская, д. 8</t>
  </si>
  <si>
    <t>Итого по муниципальному образованию "Онежский муниципальный район":</t>
  </si>
  <si>
    <t>Муниципальное образование "Пинежский муниципальный район"</t>
  </si>
  <si>
    <t>МО "Шилегское",п. Таежный, д. 6</t>
  </si>
  <si>
    <t>ремонт крыши, ремонт фасада,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теплоснабжения, ремонт внутридомовой инженерной системы электроснабжения</t>
  </si>
  <si>
    <t>Итого по муниципальному образованию "Пинежский муниципальный район":</t>
  </si>
  <si>
    <t>Муниципальное образование "Плесецкий муниципальный район"</t>
  </si>
  <si>
    <t>МО "Плесецкое", рп. Плесецк, ул. Дружбы, д. 1</t>
  </si>
  <si>
    <t>ремонт крыши, ремонт внутридомовой инженерной системы теплоснабжения, ремонт внутридомовой инженерной системы электроснабжения</t>
  </si>
  <si>
    <t>МО "Плесецкое", рп. Плесецк, ул. Слепяна, д. 18</t>
  </si>
  <si>
    <t>ремонт крыши, ремонт печей, ремонт внутридомовой инженерной системы электроснабжения</t>
  </si>
  <si>
    <t>Итого по муниципальному образованию "Плесецкий муниципальный район":</t>
  </si>
  <si>
    <t>Муниципальное образование "Приморский муниципальный район"</t>
  </si>
  <si>
    <t>МО "Катунинское",п. Катунино, ул. Советская, д.25</t>
  </si>
  <si>
    <t>шлакоблоки</t>
  </si>
  <si>
    <t>ремонт крыши, ремонт фасада, ремонт внутридомовой инженерной системы электроснабжения, ремонт фундамента</t>
  </si>
  <si>
    <t>МО "Катунинское",п. Катунино, ул. Советская, д.35</t>
  </si>
  <si>
    <t>ремонт крыши, ремонт фасада, ремонт внутридомовой инженерной системы электроснабжения</t>
  </si>
  <si>
    <t>МО "Катунинское",п. Катунино, ул. Советская, д.39</t>
  </si>
  <si>
    <t>ремонт фасада</t>
  </si>
  <si>
    <t>МО "Катунинское",п. Катунино, ул. Советская, д.41</t>
  </si>
  <si>
    <t>ремонт крыши, ремонт фасада, проект на ремонт внутридомовой инженерной системы электроснабжения</t>
  </si>
  <si>
    <t>Итого по муниципальному образованию "Приморский муниципальный район":</t>
  </si>
  <si>
    <t>Муниципальное образование "Устьянский муниципальный район"</t>
  </si>
  <si>
    <t>МО "Малодорское",с.Малодоры, ул. Центральная, д.18</t>
  </si>
  <si>
    <t>ремонт крыши, ремонт фасада, ремонт печей, ремонт выгребных ям, ремонт внутридомовой инженерной системы электроснабжения</t>
  </si>
  <si>
    <t>МО "Шангальское",с.Шангалы, ул. Ленина, д.31</t>
  </si>
  <si>
    <t>ремонт крыши, ремонт фасада, ремонт выгребных ям, ремонт внутридомовой инженерной системы электроснабжения</t>
  </si>
  <si>
    <t>Итого по муниципальному образованию "Устьянский муниципальный район":</t>
  </si>
  <si>
    <t>Муниципальное образование "Холмогорский муниципальный район"</t>
  </si>
  <si>
    <t>МО "Селецкое",д.Погост, ул. Почтовая, д.9</t>
  </si>
  <si>
    <t>ремонт крыши, ремонт фасада, ремонт внутридомовой инженерной системы теплоснабжения, ремонт выгребных ям, ремонт внутридомовой инженерной системы электроснабжения</t>
  </si>
  <si>
    <t>МО "Холмогорское",с.Холмогоры, ул. Племзаводская, д.4</t>
  </si>
  <si>
    <t>ремонт фундамента, ремонт внутридомовой инженерной системы водоотведения, ремонт внутридомовой инженерной системы холодного водоснабжения, ремонт внутридомовой инженерной системы теплоснабжения, ремонт внутридомовой инженерной системы электроснабжения</t>
  </si>
  <si>
    <t>Итого по муниципальному образованию "Холмогорский муниципальный район":</t>
  </si>
  <si>
    <t>Муниципальное образование "Шенкурский муниципальный район"</t>
  </si>
  <si>
    <t>МО "Шенкурское",г.Шенкурск, ул. Пластинина, д.5</t>
  </si>
  <si>
    <t>ремонт крыши, ремонт фасада, ремонт фундамента, ремонт выгребных ям, ремонт внутридомовой инженерной системы электроснабжения</t>
  </si>
  <si>
    <t>МО "Шенкурское",г.Шенкурск, ул. Урицкого, д.11</t>
  </si>
  <si>
    <t>до 1917</t>
  </si>
  <si>
    <t>бревно</t>
  </si>
  <si>
    <t>ремонт фасада, ремонт фундамента, ремонт выгребных ям, ремонт внутридомовой инженерной системы электроснабжения</t>
  </si>
  <si>
    <t>Итого по муниципальному образованию "Шенкурский муниципальный район":</t>
  </si>
  <si>
    <t>Итого по подразделу "2015 год":</t>
  </si>
  <si>
    <t>2016 год</t>
  </si>
  <si>
    <t>Муниципальное образование «Город Архангельск»</t>
  </si>
  <si>
    <t xml:space="preserve"> г. Архангельск, ул. Свободы, д.21</t>
  </si>
  <si>
    <t>ремонт внутридомовой инженерной системы холодного водоснабжения,  ремонт внутридомовой инженерной системы горячего водоснабжения (разводящие сети и тепловой узел),  ремонт внутридомовой инженерной системы водоотведения,  ремонт внутридомовой инженерной системы теплоснабжения,  ремонт крыши,  проект на ремонт внутридомовой инженерной системы горячего водоснабжения (тепловой узел),  проект на ремонт внутридомовой инженерной системы газоснабжения,  ремонт подвальных помещений, относящихся к общему имуществу в многоквартирном доме,  ремонт фасада.</t>
  </si>
  <si>
    <t xml:space="preserve"> г. Архангельск, ул. Вологодская, д. 25</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</si>
  <si>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ремонт внутридомовой инженерной системы теплоснабжения,  проект на ремонт внутридомовой инженерной системы горячего водоснабжения,  ремонт подвальных помещений, относящихся к общему имуществу в многоквартирном доме,  ремонт внутридомовой инженерной системы электроснабжения.</t>
  </si>
  <si>
    <t xml:space="preserve"> г. Архангельск, Наб. Сев. Двины, д. 87</t>
  </si>
  <si>
    <t>ремонт подвальных помещений, относящихся к общему имуществу в многоквартирном доме,  проект на ремонт внутридомовой инженерной системы горячего водоснабжения (тепловой узел),  ремонт внутридомовой инженерной системы горячего водоснабжения (тепловой узел),  ремонт фасада.</t>
  </si>
  <si>
    <t xml:space="preserve"> г. Архангельск, ул. Гагарина, д.5</t>
  </si>
  <si>
    <t>проект на ремонт внутридомовой инженерной системы газоснабжения,  ремонт внутридомовой инженерной системы горячего водоснабжения (тепловой узел),  ремонт внутридомовой инженерной системы электроснабжения,  проект на ремонт внутридомовой инженерной системы горячего водоснабжения (тепловой узел),  ремонт подвальных помещений, относящихся к общему имуществу в многоквартирном доме,  ремонт  фасада.</t>
  </si>
  <si>
    <t xml:space="preserve"> г. Архангельск, ул. Володарского, д. 8</t>
  </si>
  <si>
    <t>ремонт крыши,  ремонт внутридомовой инженерной системы холодного водоснабжения,  ремонт внутридомовой инженерной системы теплоснабжения,  проект на ремонт внутридомовой инженерной системы горячего водоснабжения (тепловой узел),  ремонт внутридомовой инженерной системы электроснабжения,  проект на ремонт внутридомовой инженерной системы газоснабжения,  ремонт внутридомовой инженерной системы горячего водоснабжения,  ремонт внутридомовой инженерной системы водоотведения,  ремонт фасада.</t>
  </si>
  <si>
    <t xml:space="preserve"> г. Архангельск, ул. Суворова, д. 14</t>
  </si>
  <si>
    <t>ремонт крыши,  ремонт внутридомовой инженерной системы холодного водоснабжения,  ремонт внутридомовой инженерной системы горячего водоснабжения,  проект на ремонт внутридомовой инженерной системы горячего водоснабжения,  ремонт внутридомовой инженерной системы водоотведения ремонт внутридомовой инженерной системы теплоснабжения,  проект на ремонт внутридомовой инженерной системы электроснабжения,  ремонт внутридомовой инженерной системы электроснабжения.</t>
  </si>
  <si>
    <t xml:space="preserve">  г. Архангельск, пр-кт. Ломоносова, д. 289, корп. 1</t>
  </si>
  <si>
    <t>ремонт крыши,  ремонт внутридомовой инженерной системы холодного водоснабжения,  ремонт внутридомовой инженерной системы горячего водоснабжения,  проект на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теплоснабжения,  ремонт внутридомовой инженерной системы электроснабжения.</t>
  </si>
  <si>
    <t xml:space="preserve"> г. Архангельск,  ул. Авиационная, д. 4 </t>
  </si>
  <si>
    <t xml:space="preserve">ремонт внутридомовой инженерной системы холодного водоснабжения,  ремонт крыши,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теплоснабжения,  ремонт внутридомовой инженерной системы электроснабжения, </t>
  </si>
  <si>
    <t xml:space="preserve">  г. Архангельск, ул. Авиационная, д. 7</t>
  </si>
  <si>
    <t>ремонт крыши,  проект на 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теплоснабжения,  ремонт внутридомовой инженерной системы электроснабжения</t>
  </si>
  <si>
    <t xml:space="preserve">  г. Архангельск, ул. Воскресенская, д. 90 </t>
  </si>
  <si>
    <t>проект на ремонт внутридомовой инженерной системы газоснабжения,  ремонт подвальных помещений, относящихся к общему имуществу в многоквартирном доме,  проект на ремонт внутридомовой инженерной системы электроснабжения,  ремонт внутридомовой инженерной системы водоотведения,  ремонт внутридомовой инженерной системы электроснабжения,  ремонт фасада</t>
  </si>
  <si>
    <t xml:space="preserve"> г. Архангельск,  ул. Володарского, д. 11</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</si>
  <si>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проект на ремонт внутридомовой инженерной системы горячего водоснабжения,  ремонт внутридомовой инженерной системы теплоснабжения,  ремонт внутридомовой инженерной системы электроснабжения</t>
  </si>
  <si>
    <t xml:space="preserve"> г. Архангельск, ул. Калинина, д.22, корп.1</t>
  </si>
  <si>
    <t xml:space="preserve">ремонт крыши,  ремонт фундамента, ремонт выгребных ям,  ремонт внутридомовой инженерной системы электроснабжения, </t>
  </si>
  <si>
    <t xml:space="preserve"> г. Архангельск, ул. Кирова, д.12, корп.1</t>
  </si>
  <si>
    <t>проект на ремонт внутридомовой инженерной системы газоснабжения,  ремонт крыши,  ремонт фундамента,  ремонт внутридомовой инженерной системы теплоснабжения,  ремонт фасада,  ремонт внутридомовой инженерной системы электроснабжения</t>
  </si>
  <si>
    <t xml:space="preserve"> г. Архангельск,  ул. Кирова, д.2</t>
  </si>
  <si>
    <t>ремонт печей,  ремонт выгребных ям,  проект на ремонт внутридомовой инженерной системы газоснабжения,  ремонт внутридомовой инженерной системы электроснабжения,  ремонт фасада</t>
  </si>
  <si>
    <t xml:space="preserve"> ул. Шкулева, д.12 г. Архангельск, </t>
  </si>
  <si>
    <t>ремонт печей,  ремонт крыши,  ремонт фундамента,  ремонт выгребных ям,  ремонт внутридомовой инженерной системы электроснабжения,  ремонт фасада</t>
  </si>
  <si>
    <t xml:space="preserve"> г. Архангельск,  ул. Кирова, д. 8, корп. 1</t>
  </si>
  <si>
    <t>ремонт фундаментов,  ремонт печей,  ремонт внутридомовой инженерной системы водоотведения,  проект на ремонт внутридомовой инженерной системы газоснабжения,  ремонт внутридомовой инженерной системы электроснабжения</t>
  </si>
  <si>
    <t xml:space="preserve"> г. Архангельск,  ул. Гуляева, д.123, корп.1</t>
  </si>
  <si>
    <t>ремонт печей,  ремонт крыши,  ремонт фундамента,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электроснабжения,  ремонт фасада</t>
  </si>
  <si>
    <t xml:space="preserve"> г. Архангельск,  ул. Гуляева, д.122, корп.1</t>
  </si>
  <si>
    <t>ремонт крыши,  ремонт фундамента,  проект на ремонт внутридомовой инженерной системы газоснабжения,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электроснабжения,  ремонт фасада</t>
  </si>
  <si>
    <t xml:space="preserve">  г. Архангельск, ул. Адм. Кузнецова, д.28, корп.1 </t>
  </si>
  <si>
    <t>ремонт печей,  ремонт фасада</t>
  </si>
  <si>
    <t xml:space="preserve">  г. Архангельск, ул. Гуляева, д. 107</t>
  </si>
  <si>
    <t>ремонт фундаментов</t>
  </si>
  <si>
    <t xml:space="preserve">  г. Архангельск, ул. Победы, д.27</t>
  </si>
  <si>
    <t>ремонт внутридомовой инженерной системы теплоснабжения,  ремонт фундамента,  ремонт внутридомовой инженерной системы электроснабжения,  ремонт фасада</t>
  </si>
  <si>
    <t xml:space="preserve"> г. Архангельск,  ул. Победы, д.25</t>
  </si>
  <si>
    <t>ремонт внутридомовой инженерной системы теплоснабжения,  ремонт крыши,  ремонт фундамента,  ремонт внутридомовой инженерной системы электроснабжения,  ремонт фасада</t>
  </si>
  <si>
    <t xml:space="preserve"> г. Архангельск,  ул. Гидролизная, д. 5</t>
  </si>
  <si>
    <t>ремонт фундаментов,  ремонт крыши</t>
  </si>
  <si>
    <t xml:space="preserve"> г. Архангельск,  ул. Добролюбова, д.15</t>
  </si>
  <si>
    <t>ремонт крыши,  ремонт фундамента,  ремонт внутридомовой инженерной системы водоотведения,  ремонт внутридомовой инженерной системы теплоснабжения,  ремонт внутридомовой инженерной системы электроснабжения,  ремонт фасада</t>
  </si>
  <si>
    <t xml:space="preserve">  г. Архангельск, ул. Кутузова, д.9</t>
  </si>
  <si>
    <t>проект на ремонт внутридомовой инженерной системы газоснабжения,  ремонт крыши,  ремонт фундамента,  ремонт внутридомовой инженерной системы водоотведения,  ремонт внутридомовой инженерной системы теплоснабжения,  ремонт внутридомовой инженерной системы электроснабжения,  ремонт фасада</t>
  </si>
  <si>
    <t xml:space="preserve">  г. Архангельск, ул. Кутузова, д.11</t>
  </si>
  <si>
    <t>ремонт фундаментов,  ремонт внутридомовой инженерной системы электроснабжения,  ремонт крыши</t>
  </si>
  <si>
    <t xml:space="preserve"> г. Архангельск,  ул. Кольская, д. 21</t>
  </si>
  <si>
    <t>ремонт фундаментов,  ремонт выгребных ям, ремонт крыши</t>
  </si>
  <si>
    <t xml:space="preserve"> г. Архангельск,  ул. Кольская, д. 22</t>
  </si>
  <si>
    <t xml:space="preserve"> г. Архангельск, ул. Павла Орлова, д. 6</t>
  </si>
  <si>
    <t>проект на ремонт внутридомовой инженерной системы газоснабжения,  ремонт крыши,  ремонт печей,  ремонт внутридомовой инженерной системы электроснабжения,  ремонт фундамента,  ремонт фасада</t>
  </si>
  <si>
    <t xml:space="preserve"> г. Архангельск,  ул. Пирсовая, д.49</t>
  </si>
  <si>
    <t>проект на ремонт внутридомовой инженерной системы газоснабжения,  ремонт печей,  ремонт выгребных ям,  ремонт внутридомовой инженерной системы электроснабжения,  ремонт крыши,  ремонт фундамента,  ремонт фасада</t>
  </si>
  <si>
    <t xml:space="preserve">  г. Архангельск, ул. Дежневцев, д. 14, корп. 2</t>
  </si>
  <si>
    <t>ремонт фундаментов,  ремонт крыши,  ремонт печей,  ремонт выгребных ям,  ремонт внутридомовой инженерной системы электроснабжения</t>
  </si>
  <si>
    <t xml:space="preserve"> г. Архангельск,  ул. Павла Орлова, д. 4</t>
  </si>
  <si>
    <t>ремонт фундаментов,  ремонт крыши,  ремонт печей,  проект на ремонт внутридомовой инженерной системы газоснабжения,  ремонт внутридомовой инженерной системы электроснабжения</t>
  </si>
  <si>
    <t xml:space="preserve"> г. Архангельск,  ул. Павла Орлова, д.10</t>
  </si>
  <si>
    <t>проект на ремонт внутридомовой инженерной системы газоснабжения,  ремонт внутридомовой инженерной системы электроснабжения,</t>
  </si>
  <si>
    <t xml:space="preserve"> г. Архангельск,  ул. Куйбышева, д.8</t>
  </si>
  <si>
    <t>ремонт выгребных ям,  ремонт фасада</t>
  </si>
  <si>
    <t xml:space="preserve"> г. Архангельск,  ул. Водоемная, д. 6</t>
  </si>
  <si>
    <t>ремонт фундаментов,  ремонт крыши ремонт внутридомовой инженерной системы теплоснабжения,  разборка печей,  ремонт выгребных ям</t>
  </si>
  <si>
    <t xml:space="preserve"> г. Архангельск,  ул. Калинина, д.6</t>
  </si>
  <si>
    <t>деревянный</t>
  </si>
  <si>
    <t>ремонт крыши,  ремонт фундамента</t>
  </si>
  <si>
    <t xml:space="preserve"> г. Архангельск, ул. Победы, д.37, корп.1</t>
  </si>
  <si>
    <t>ИТОГО по муниципальному образованию  "Город Архангельск"</t>
  </si>
  <si>
    <t>г. Коряжма, ул. Театральная, д. 1</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</si>
  <si>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теплоснабжения,  ремонт внутридомовой инженерной системы водоотведения,  ремонт фасада</t>
  </si>
  <si>
    <t>г. Коряжма, ул. Архангельская, д. 5А</t>
  </si>
  <si>
    <t>крупнопан.</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</si>
  <si>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теплоснабжения,  ремонт внутридомовой инженерной системы водоотведения,  ремонт подвальных помещений, относящихся к общему имуществу в многоквартирном доме,  проект на ремонт внутридомовой инженерной системы электроснабжения,  ремонт внутридомовой инженерной системы электроснабжения,  ремонт фасада</t>
  </si>
  <si>
    <t>г. Коряжма, ул. Архангельская, д. 9А</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</si>
  <si>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теплоснабжения,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электроснабжения,  ремонт подвальных помещений, относящихся к общему имуществу в многоквартирном доме,  ремонт фасада</t>
  </si>
  <si>
    <t>г.Коряжма, ул. Кутузова, д. 15</t>
  </si>
  <si>
    <t>2010 (кровля)</t>
  </si>
  <si>
    <t>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теплоснабжения,  ремонт внутридомовой инженерной системы водоотведения,  ремонт внутридомовой инженерной системы электроснабжения,  ремонт фундамента,  ремонт фасада</t>
  </si>
  <si>
    <t>г. Коряжма, ул. Советская, д. 14</t>
  </si>
  <si>
    <t>г. Коряжма, ул. имени М. Х. Сафьяна, д. 5</t>
  </si>
  <si>
    <t>2009 (внутридомовые инженерные сети), 2008 (швы)</t>
  </si>
  <si>
    <t>пан.</t>
  </si>
  <si>
    <t>г. Коряжма, ул. Матросова, д. 15</t>
  </si>
  <si>
    <t>бревенч</t>
  </si>
  <si>
    <t>г. Коряжма, ул. Матросова, д. 9</t>
  </si>
  <si>
    <t>г.Коряжма, ул. Набережная им. Н. Островского, д. 20</t>
  </si>
  <si>
    <t xml:space="preserve">проект на ремонт внутридомовой инженерной системы электроснабжения, </t>
  </si>
  <si>
    <t>г. Коряжма, ул. Гоголя, д.10</t>
  </si>
  <si>
    <t xml:space="preserve">ремонт внутридомовой инженерной системы холодного водоснабжения,  ремонт внутридомовой инженерной системы водоотведения,  ремонт крыши,  ремонт внутридомовой инженерной системы электроснабжения, </t>
  </si>
  <si>
    <t>г. Коряжма, ул. имени Дыбцына, д.5</t>
  </si>
  <si>
    <t>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ремонт крыши</t>
  </si>
  <si>
    <t>г. Коряжма, ул. Кирова, д.3</t>
  </si>
  <si>
    <t>г.Коряжма, ул. Набережная им. Н. Островского, д. 10</t>
  </si>
  <si>
    <t>г. Коряжма, ул. имени Дыбцына, д.14, корп. 1</t>
  </si>
  <si>
    <t>проект на ремонт внутридомовой инженерной системы электроснабжения,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ремонт крыши</t>
  </si>
  <si>
    <t>г. Коряжма, ул.Пушкина, д. 12-а</t>
  </si>
  <si>
    <t>ИТОГО по муниципальному образованию "Город Коряжма"</t>
  </si>
  <si>
    <t>ул. Достоевского, д. 4</t>
  </si>
  <si>
    <t>ремонт крыши,  ремонт фасада,  ремонт фундамента,  ремонт печей,  ремонт выгребных ям</t>
  </si>
  <si>
    <t>ул. Достоевского, д. 8</t>
  </si>
  <si>
    <t xml:space="preserve">ремонт крыши,  ремонт фасада,  ремонт фундамента,  ремонт печей,  ремонт выгребных ям, </t>
  </si>
  <si>
    <t>ул. Достоевского, д. 12</t>
  </si>
  <si>
    <t>ремонт фасада,  ремонт печей,  ремонт внутридомовой инженерной системы электроснабжения</t>
  </si>
  <si>
    <t xml:space="preserve">ремонт крыши,  ремонт фасада,  проект на 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электроснабжения, </t>
  </si>
  <si>
    <t>ремонт крыши,  ремонт фасада,  проект на 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электроснабжения</t>
  </si>
  <si>
    <t>ремонт фасада,  ремонт внутридомовой инженерной системы электроснабжения</t>
  </si>
  <si>
    <t>ремонт фундамента,  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t>
  </si>
  <si>
    <t>ремонт фасада,  ремонт внутридомовой инженерной системы теплоснабжения</t>
  </si>
  <si>
    <t>ремонт фасада,  ремонт внутридомовой инженерной системы теплоснабжения,  ремонт внутридомовой инженерной системы электроснабжения</t>
  </si>
  <si>
    <t>ремонт фундамента, ремонт фасада,  ремонт внутридомовой инженерной системы электроснабжения, ремонт выгребных ям, ремонт печей</t>
  </si>
  <si>
    <t>ул. Ленина, д. 212</t>
  </si>
  <si>
    <t>ремонт крыши,  ремонт фасада,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электроснабжения</t>
  </si>
  <si>
    <t>ул. Мелентьева, д. 7</t>
  </si>
  <si>
    <t>ремонт фундамента, ремонт крыши,  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водоотведения</t>
  </si>
  <si>
    <t>ремонт крыши,  ремонт фасада,  ремонт внутридомовой инженерной системы электроснабжения</t>
  </si>
  <si>
    <t>ул. Багратиона, д. 4</t>
  </si>
  <si>
    <t>ремонт фасада,  ремонт фундамента,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водоотведения</t>
  </si>
  <si>
    <t>ул. Володарского, д.106</t>
  </si>
  <si>
    <t xml:space="preserve">ремонт крыши,  ремонт фасада,  ремонт внутридомовой инженерной системы теплоснабжения,  проект на ремонт внутридомовой инженерной системы горячего водоснабжения,  проект на ремонт внутридомовой инженерной системы холодного водоснабжения,  проект на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электроснабжения </t>
  </si>
  <si>
    <t>ул. Володарского, д.116 ф1</t>
  </si>
  <si>
    <t>ремонт фасада,  ремонт внутридомовой инженерной системы водоотведения,  ремонт крыши</t>
  </si>
  <si>
    <t>ул. Конституции, д.11</t>
  </si>
  <si>
    <t>ремонт крыши,  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водоотведения</t>
  </si>
  <si>
    <t>ул.Луначарского, д. 10</t>
  </si>
  <si>
    <t>ремонт крыши,  ремонт фасада,  ремонт внутридомовой инженерной системы теплоснабжения,  ремонт внутридомовой инженерной системы холодного водоснабжения,  проект на ремонт внутридомовой инженерной системы электроснабжения,  ремонт внутридомовой инженерной системы электроснабжения, ремонт внутридомовой инженерной системы водоотведения</t>
  </si>
  <si>
    <t>ул.Маяковского, д.28</t>
  </si>
  <si>
    <t>ул. Радищева, д.17</t>
  </si>
  <si>
    <t>ремонт крыши,  ремонт фасада,  ремонт печей,  ремонт внутридомовой инженерной системы электроснабжения,  ремонт выгребных ям</t>
  </si>
  <si>
    <t>ул. Свердлова, д.93</t>
  </si>
  <si>
    <t>ИТОГО по муниципальному образованию "Котлас"</t>
  </si>
  <si>
    <t xml:space="preserve"> Муниципальное образование "Мирный"</t>
  </si>
  <si>
    <t>ремонт фасада,  проект на ремонт фасада,  ремонт внутридомовой инженерной системы теплоснабжения,  ремонт крыши,  ремонт внутридомовой инженерной системы электроснабжения</t>
  </si>
  <si>
    <t>г. Мирный ул. Ленина д. 41</t>
  </si>
  <si>
    <t>ремонт крыши,  ремонт фасада,  проект на ремонт фасада,  ремонт внутридомовой инженерной системы теплоснабжения,  ремонт внутридомовой инженерной системы электроснабжения</t>
  </si>
  <si>
    <t>г. Мирный, пер. Школьный, д. 8</t>
  </si>
  <si>
    <t>ремонт крыши,  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электроснабжения</t>
  </si>
  <si>
    <t>г. Мирный, пер. Школьный, д. 12</t>
  </si>
  <si>
    <t>г. Мирный ул. Овчинникова, д.5</t>
  </si>
  <si>
    <t>ремонт крыши,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электроснабжения</t>
  </si>
  <si>
    <t>ИТОГО по муниципальному образованию "Мирный"</t>
  </si>
  <si>
    <t xml:space="preserve"> Муниципальное образование "Город Новодвинск"</t>
  </si>
  <si>
    <t>ремонт внутридомовой инженерной системы теплоснабжения,  ремонт фасада,  ремонт внутридомовой инженерной системы электроснабжения</t>
  </si>
  <si>
    <t>ремонт внутридомовой инженерной системы теплоснабжения,  ремонт внутридомовой инженерной системы холодного водоснабжения,  ремонт фасада,  ремонт внутридомовой инженерной системы горячего водоснабжения,  ремонт внутридомовой инженерной системы водоотведения,  ремонт внутридомовой инженерной системы электроснабжения</t>
  </si>
  <si>
    <t>ремонт внутридомовой инженерной системы электроснабжения, проект на ремонт фасада</t>
  </si>
  <si>
    <t>ул. 50-летия Октября, д. 28</t>
  </si>
  <si>
    <t>ул. 50-летия Октября, д. 29</t>
  </si>
  <si>
    <t>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электроснабжения</t>
  </si>
  <si>
    <t>ул. 50-летия Октября, д.34</t>
  </si>
  <si>
    <t>ремонт крыши,  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ремонт подвальных помещений относящихся к общему имуществу в многоквартирном доме, проект на ремонт внутридомовой инженерной системы электроснабжения,  ремонт внутридомовой инженерной системы электроснабжения</t>
  </si>
  <si>
    <t>ул. 50-летия Октября, д.36</t>
  </si>
  <si>
    <t>ул. 50-летия Октября, д.37</t>
  </si>
  <si>
    <t>ремонт крыши,  ремонт фасада,  проект на ремонт внутридомовой инженерной системы электроснабжения,  ремонт внутридомовой инженерной системы электроснабжения</t>
  </si>
  <si>
    <t>ул. 50-летия Октября, д.38</t>
  </si>
  <si>
    <t>ул. Ворошилова, д. 27, корп. 1</t>
  </si>
  <si>
    <t>ремонт крыши,  ремонт фасада,  ремонт подвальных помещений относящихся к общему имуществу в многоквартирном доме проект на ремонт внутридомовой инженерной системы электроснабжения,  ремонт внутридомовой инженерной системы электроснабжения</t>
  </si>
  <si>
    <t>ИТОГО по муниципальному образованию "Город Новодвинск"</t>
  </si>
  <si>
    <t xml:space="preserve"> Муниципальное образование "Северодвинск"</t>
  </si>
  <si>
    <t>ремонт фасада,  ремонт внутридомовой инженерной системы теплоснабжения,  проект на ремонт внутридомовой инженерной системы электроснабжения,  ремонт внутридомовой инженерной системы электроснабжения</t>
  </si>
  <si>
    <t>ул.Георгия Седова, д.3</t>
  </si>
  <si>
    <t>2016</t>
  </si>
  <si>
    <t>ул.Георгия Седова, д.4</t>
  </si>
  <si>
    <t>ремонт фасада,  ремонт крыши,  ремонт внутридомовой инженерной системы горячего водоснабжения,  ремонт внутридомовой инженерной системы водоотведения,  ремонт внутридомовой инженерной системы теплоснабжения,  проект на ремонт внутридомовой инженерной системы электроснабжения,  ремонт внутридомовой инженерной системы электроснабжения</t>
  </si>
  <si>
    <t>ул.Гоголя, д.3</t>
  </si>
  <si>
    <t>ремонт фасада,  ремонт подвальных помещений, относящихся к общему имуществу в многоквартирном доме,  ремонт внутридомовой инженерной системы теплоснабжения,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электроснабжения</t>
  </si>
  <si>
    <t>ул.Гоголя, д.5</t>
  </si>
  <si>
    <t>ремонт фасада,  ремонт внутридомовой инженерной системы горячего водоснабжения,  ремонт внутридомовой инженерной системы водоотведения,  ремонт подвальных помещений относящихся к общему имуществу в многоквартирном доме, проект на ремонт внутридомовой инженерной системы электроснабжения,  ремонт внутридомовой инженерной системы электроснабжения</t>
  </si>
  <si>
    <t>ул.Капитана Воронина, д.18</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</si>
  <si>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t>
  </si>
  <si>
    <t>ул.Комсомольская, д.49</t>
  </si>
  <si>
    <t>ремонт крыши,  ремонт внутридомовой инженерной системы водоотведения</t>
  </si>
  <si>
    <t>ремонт фасада,  ремонт подвальных помещений, относящихся к общему имуществу в многоквартирном доме,  ремонт внутридомовой инженерной системы теплоснабжения,  ремонт внутридомовой инженерной системы горячего водоснабжения,  ремонт внутридомовой инженерной системы холодного водоснабжения,  проект на ремонт внутридомовой инженерной системы электроснабжения,  ремонт внутридомовой инженерной системы электроснабжения, ремонт внутридомовой инженерной системы водоотведения</t>
  </si>
  <si>
    <t>пр-кт Ленина, д.7.</t>
  </si>
  <si>
    <t>ремонт фасада,  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ремонт подвальных помещений, относящихся к общему имуществу в многоквартирном доме,  ремонт внутридомовой инженерной системы теплоснабжения,  проект на ремонт внутридомовой инженерной системы электроснабжения,  ремонт внутридомовой инженерной системы электроснабжения</t>
  </si>
  <si>
    <t>ремонт внутридомовой инженерной системы теплоснабжения,  проект на ремонт внутридомовой инженерной системы электроснабжения,  ремонт внутридомовой инженерной системы электроснабжения,</t>
  </si>
  <si>
    <t>пр-кт Ленина, д.30/47</t>
  </si>
  <si>
    <t>ремонт крыши,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ремонт подвальных помещений, относящихся к общему имуществу в многоквартирном доме,  проект на ремонт фасада,  ремонт внутридомовой инженерной системы электроснабжения</t>
  </si>
  <si>
    <t>пр.Ленина, д.34/42</t>
  </si>
  <si>
    <t>ремонт крыши,  ремонт внутридомовой инженерной системы горячего водоснабжения (циркуляция гвс), ремонт внутридомовой инженерной системы холодного водоснабжения (ввод хвс), проект на ремонт внутридомовой инженерной системы электроснабжения,  проект на ремонт фасада,  ремонт внутридомовой инженерной системы электроснабжения</t>
  </si>
  <si>
    <t>пр-кт Ленина, д.35/37</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</si>
  <si>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проект на ремонт внутридомовой инженерной системы электроснабжения,  проект на ремонт фасада,  ремонт внутридомовой инженерной системы электроснабжения</t>
  </si>
  <si>
    <t>пр-кт Ленина, д.45</t>
  </si>
  <si>
    <t>ремонт крыши,  ремонт внутридомовой инженерной системы горячего водоснабжения,  ремонт внутридомовой инженерной системы водоотведения</t>
  </si>
  <si>
    <t>ул.Лесная, д.49</t>
  </si>
  <si>
    <t>ул.Лесная, д.53</t>
  </si>
  <si>
    <t>ул.Лесная, д.55</t>
  </si>
  <si>
    <t>ул.Ломоносова, д.46</t>
  </si>
  <si>
    <t>ремонт крыши,  ремонт внутридомовой инженерной системы горячего водоснабжения,  ремонт внутридомовой инженерной системы водоотведения,  ремонт подвальных помещений, относящихся к общему имуществу в многоквартирном доме</t>
  </si>
  <si>
    <t>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t>
  </si>
  <si>
    <t>ул.Советская, д.60</t>
  </si>
  <si>
    <t>ремонт внутридомовой инженерной системы горячего водоснабжения,  ремонт внутридомовой инженерной системы водоотведения</t>
  </si>
  <si>
    <t>ул.Советская, д.64</t>
  </si>
  <si>
    <t>ул.Советская, д.66</t>
  </si>
  <si>
    <t>ул.Торцева, д.67</t>
  </si>
  <si>
    <t>пр.Труда, д.17</t>
  </si>
  <si>
    <t>ремонт внутридомовой инженерной системы холодного водоснабжения,  ремонт внутридомовой инженерной системы горячего водоснабжения</t>
  </si>
  <si>
    <t>ремонт фасада,  ремонт крыши,  ремонт внутридомовой инженерной системы водоотведения,  ремонт внутридомовой инженерной системы горячего водоснабжения</t>
  </si>
  <si>
    <t>ремонт фасада,  ремонт подвальных помещений, относящихся к общему имуществу в многоквартирном доме,  ремонт внутридомовой инженерной системы теплоснабжения,  проект на ремонт внутридомовой инженерной системы электроснабжения,  ремонт внутридомовой инженерной системы электроснабжения</t>
  </si>
  <si>
    <t>пр-кт Ленина, д.39/36</t>
  </si>
  <si>
    <t>ремонт крыши,  проект на ремонт фасада</t>
  </si>
  <si>
    <t>ул. Лесная, д. 57/13</t>
  </si>
  <si>
    <t>ремонт крыши,  проект на ремонт фасада ремонт внутридомовой инженерной системы горячего водоснабжения,  ремонт внутридомовой инженерной системы водоотведения,  ремонт внутридомовой инженерной системы холодного водоснабжения</t>
  </si>
  <si>
    <t>пр-кт. Ленина, д. 16/1</t>
  </si>
  <si>
    <t>ремонт крыши,  ремонт внутридомовой инженерной системы теплоснабжения,  проект на ремонт фасада,  проект на ремонт внутридомовой инженерной системы электроснабжения,  ремонт внутридомовой инженерной системы электроснабжения</t>
  </si>
  <si>
    <t>ул. Ломоносова, д. 16</t>
  </si>
  <si>
    <t>ремонт фасада,  ремонт внутридомовой инженерной системы теплоснабжения,  ремонт внутридомовой инженерной системы горячего водоснабжения,  ремонт внутридомовой инженерной системы холодного водоснабжения,  проект на ремонт внутридомовой инженерной системы электроснабжения,  ремонт внутридомовой инженерной системы электроснабжения</t>
  </si>
  <si>
    <t>ул. Серго Орджоникидзе, д. 3</t>
  </si>
  <si>
    <t>ремонт крыши,  ремонт фасада,  ремонт подвальных помещений, относящихся к общему имуществу в многоквартирном доме,  ремонт внутридомовой инженерной системы теплоснабжения,  ремонт внутридомовой инженерной системы горячего водоснабжения,  ремонт внутридомовой инженерной системы холодного водоснабжения,  проект на ремонт внутридомовой инженерной системы электроснабжения,  ремонт внутридомовой инженерной системы электроснабжения, ремонт внутридомовой инженерной системы водоотведения</t>
  </si>
  <si>
    <t>ул. Серго Орджоникидзе, д. 5</t>
  </si>
  <si>
    <t>МО "Вельское"г. Вельск, ул. Белинского, д. 1</t>
  </si>
  <si>
    <t>ремонт крыши,  ремонт фасада,  ремонт фундамента, ремонт печей,  ремонт внутридомовой инженерной системы электроснабжения</t>
  </si>
  <si>
    <t>ремонт фасада,  ремонт выгребных ям,  ремонт внутридомовой инженерной системы электроснабжения</t>
  </si>
  <si>
    <t>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электроснабжения</t>
  </si>
  <si>
    <t>МО "Пуйское",с. Долматово,                                       ул. Молодежная, д. 1</t>
  </si>
  <si>
    <t>ремонт фасада,  ремонт выгребных ям</t>
  </si>
  <si>
    <t>МО "Пуйское",с. Долматово,                                        ул. Молодежная, д. 3</t>
  </si>
  <si>
    <t>МО "Пуйское",с. Долматово,ул. Молодежная, д.5</t>
  </si>
  <si>
    <t>МО "Благовещенское", с. Благовещенское, ул. Центральная, д. 6</t>
  </si>
  <si>
    <t>бревенчатый</t>
  </si>
  <si>
    <t>ремонт крыши,  ремонт фасада,  ремонт фундамента, ремонт внутридомовой инженерной системы теплоснабжения,  ремонт внутридомовой инженерной системы электроснабжения, ремонт выгребных ям</t>
  </si>
  <si>
    <t>МО "Благовещенское",  с. Воскресенское, д. 36</t>
  </si>
  <si>
    <t>ремонт крыши,  ремонт фасада,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электроснабжения, ремонт внутридомовой инженерной системы водоотведения</t>
  </si>
  <si>
    <t>МО "Кулойское", рп. Кулой, ул.. Мира, д. 8</t>
  </si>
  <si>
    <t>кмрпичный</t>
  </si>
  <si>
    <t>ремонт крыши,  ремонт фасада</t>
  </si>
  <si>
    <t>г. Вельск, ул. Дзержинского, д. 61</t>
  </si>
  <si>
    <t>ремонт крыши,  ремонт фасада,  ремонт фундамента, ремонт печей,  ремонт внутридомовой инженерной системы электроснабжения, ремонт выгребных ям</t>
  </si>
  <si>
    <t>г. Вельск, ул. Дзержинского, д. 132</t>
  </si>
  <si>
    <t>ИТОГО по муниципальному образованию "Вельский муниципальный район"</t>
  </si>
  <si>
    <t>Муниципальное образование  "Верхнетоемский муниципальный район"</t>
  </si>
  <si>
    <t>ремонт крыши,  ремонт печей</t>
  </si>
  <si>
    <t>ИТОГО по муниципальному образованию  "Верхнетоемский муниципальный район"</t>
  </si>
  <si>
    <t xml:space="preserve"> Муниципальное образование  "Вилегодский муниципальный район"</t>
  </si>
  <si>
    <t>с. Вилегодск, д. 28</t>
  </si>
  <si>
    <t>ремонт фасада,  ремонт внутридомовой инженерной системы теплоснабжения,  проект ремонт внутридомовой инженерной системы теплоснабжения, ремонт крыши,  ремонт внутридомовой инженерной системы электроснабжения</t>
  </si>
  <si>
    <t>ИТОГО по муниципальному образованию "Вилегодский муниципальный район"</t>
  </si>
  <si>
    <t>Муниципальное образование  "Виноградовский муниципальный район"</t>
  </si>
  <si>
    <t>МО "Березниковское"п. Березник,  ул. Хаджи - Мурата, д. 18</t>
  </si>
  <si>
    <t>ИТОГО по муниципальному образованию  "Виноградовский муниципальный район"</t>
  </si>
  <si>
    <t>Муниципальное образование  "Каргопольский муниципальный район"</t>
  </si>
  <si>
    <t>МО "Каргопольское"г. Каргополь,       ул. Ленинградская, д. 21</t>
  </si>
  <si>
    <t>ремонт крыши,  ремонт фундамента, ремонт печей</t>
  </si>
  <si>
    <t>г. Каргополь, ул. Военных Курсантов, д. 18</t>
  </si>
  <si>
    <t>ремонт крыши,  ремонт фундамента, ремонт печей,  ремонт выгребных ямы,  ремонт внутридомовой инженерной системы электроснабжения</t>
  </si>
  <si>
    <t>ул. Советская, д. 54</t>
  </si>
  <si>
    <t>ИТОГО по муниципальному образованию  "Каргопольский муниципальный район"</t>
  </si>
  <si>
    <t>Муниципальное образование  "Коношский муниципальный район"</t>
  </si>
  <si>
    <t>МО "Коношское",рп. Коноша,    ул. Спортивная, д. 8</t>
  </si>
  <si>
    <t>рп. Коноша, ул. Спортивная, д. 6</t>
  </si>
  <si>
    <t>рп. Коноша, ул. Мамонова, д. 47</t>
  </si>
  <si>
    <t>ИТОГО по муниципальному образованию  "Коношский муниципальный район"</t>
  </si>
  <si>
    <t xml:space="preserve"> Муниципальное образование  "Котласский муниципальный район"</t>
  </si>
  <si>
    <t>МО "Сольвычегодское", г. Сольвычегодск,                             ул. Федосеева, д. 4</t>
  </si>
  <si>
    <t>ремонт крыши,  ремонт фасада,  ремонт выгребных ям,  ремонт внутридомовой инженерной системы теплоснабжения</t>
  </si>
  <si>
    <t>рп. Шипицыно, ул. Судоверфь, д. 6</t>
  </si>
  <si>
    <t>ремонт крыши,  ремонт фасада,  ремонт фундамента, ремонт внутридомовой инженерной системы теплоснабжения,  ремонт внутридомовой инженерной системы электроснабжения, разборка печей ремонт выгребных ямы</t>
  </si>
  <si>
    <t>рп. Шипицыно, ул. Судоверфь, д. 8</t>
  </si>
  <si>
    <t>ремонт крыши,  ремонт фасада,  ремонт фундамента, ремонт внутридомовой инженерной системы теплоснабжения,  ремонт внутридомовой инженерной системы электроснабжения, разборка печей ремонт выгребных ям</t>
  </si>
  <si>
    <t>ИТОГО по муниципальному образованию  "Котласский муниципальный район"</t>
  </si>
  <si>
    <t>Муниципальное образование  "Красноборский муниципальный район"</t>
  </si>
  <si>
    <t>ремонт фасада,  ремонт печей,  ремонт выгребных ям</t>
  </si>
  <si>
    <t>ИТОГО по муниципальному образованию  "Красноборский муниципальный район"</t>
  </si>
  <si>
    <t>Муниципальное образование  "Ленский муниципальный район"</t>
  </si>
  <si>
    <t>МО "Урдомское",рп. Урдома,         ул. Мира, д. 16</t>
  </si>
  <si>
    <t>ремонт крыши,  ремонт выгребных ям,  ремонт внутридомовой инженерной системы холодного водоснабжения,  ремонт внутридомовых систем отопления</t>
  </si>
  <si>
    <t>МО "Урдомское", рп. Урдома, ул. Мира, д. 9</t>
  </si>
  <si>
    <t>ремонт фасада,  ремонт фундамента, ремонт внутридомовой инженерной системы теплоснабжения,  ремонт внутридомовой инженерной системы электроснабжения, ремонт выгребных ям</t>
  </si>
  <si>
    <t>МО "Урдомское", рп. Урдома, ул. Ленина, д.5</t>
  </si>
  <si>
    <t>ремонт выгребных ям</t>
  </si>
  <si>
    <t>ИТОГО по муниципальному образованию  "Ленский муниципальный район"</t>
  </si>
  <si>
    <t>Муниципальное образование "Лешуконский муниципальный район"</t>
  </si>
  <si>
    <t>МО "Лешуконское",с. Лешуконское,                               ул. Новоселова, д. 21</t>
  </si>
  <si>
    <t>ремонт фундамента, ремонт крыши,  ремонт фасада,  ремонт внутридомовой инженерной системы теплоснабжения,  ремонт внутридомовой инженерной системы электроснабжения</t>
  </si>
  <si>
    <t>с. Лешуконское, ул. Новоселова, д.19</t>
  </si>
  <si>
    <t>Ремонт крыши 2009</t>
  </si>
  <si>
    <t>ИТОГО по муниципальному образованию "Лешуконский муниципальный район"</t>
  </si>
  <si>
    <t>Муниципальное образование "Мезенский муниципальный район"</t>
  </si>
  <si>
    <t>МО "Мезенское",г. Мезень,       ул. Набережная, д. 20</t>
  </si>
  <si>
    <t>ремонт крыши,  ремонт фасада,  ремонт выгребных ям</t>
  </si>
  <si>
    <t xml:space="preserve"> МО "Мезенское",г. Мезень, ул. Карла Маркса, д. 1</t>
  </si>
  <si>
    <t xml:space="preserve">ремонт крыши,  ремонт фасада,  ремонт печей,  ремонт выгребных ям, </t>
  </si>
  <si>
    <t>рп. Каменка, ул. Молодёжная, д. 24</t>
  </si>
  <si>
    <t>ремонт крыши,  ремонт выгребных ям</t>
  </si>
  <si>
    <t>ИТОГО по муниципальному образованию "Мезенский муниципальный район"</t>
  </si>
  <si>
    <t>Муниципальное образование "Няндомский муниципальный район"</t>
  </si>
  <si>
    <t xml:space="preserve"> г. Няндома, ул. Первомайская, д.60</t>
  </si>
  <si>
    <t>Дер.</t>
  </si>
  <si>
    <t>г. Няндома, ул. Дружбы, д. 3</t>
  </si>
  <si>
    <t>ремонт крыши,  ремонт печей,  ремонт выгребных ям, ремонт внутридомовой инженерной системы электроснабжения, ремонт фасада</t>
  </si>
  <si>
    <t>г. Няндома, ул. Урицкого, д. 10</t>
  </si>
  <si>
    <t>ремонт крыши,  ремонт внутридомовой инженерной системы холодного водоснабжения,  ремонт внутридомовой инженерной системы теплоснабжения,  ремонт внутридомовой инженерной системы водоотведения,  ремонт внутридомовой инженерной системы электроснабжения, ремонт фундамента, ремонт фасада</t>
  </si>
  <si>
    <t>г. Няндома, ул. Садовая, д. 8</t>
  </si>
  <si>
    <t>ремонт крыши,  ремонт выгребных ям, ремонт внутридомовой инженерной системы электроснабжения, ремонт фундамента, ремонт печей,  ремонт фасада</t>
  </si>
  <si>
    <t>г. Няндома, ул. Володарского, д. 18</t>
  </si>
  <si>
    <t>ремонт выгребных ям, ремонт внутридомовой инженерной системы электроснабжения, проект на ремонт фундамента, ремонт печей,  ремонт фундамента</t>
  </si>
  <si>
    <t>г. Няндома, ул. Ленина, д. 38</t>
  </si>
  <si>
    <t>ИТОГО по муниципальному образованию "Няндомский муниципальный район"</t>
  </si>
  <si>
    <t>Муниципальное образование  "Онежский муниципальный район"</t>
  </si>
  <si>
    <t>,г. Онега, ул. Индустриальная, д. 2</t>
  </si>
  <si>
    <t>ремонт крыши,  ремонт фасада,  ремонт фундамента, ремонт внутридомовой инженерной системы электроснабжения, ремонт печей</t>
  </si>
  <si>
    <t xml:space="preserve"> г. Онега, ул. Приморская, д. 8</t>
  </si>
  <si>
    <t>ремонт крыши,  ремонт фасада,  ремонт фундамента, ремонт внутридомовой инженерной системы электроснабжения, ремонт внутридомовой инженерной системы холодного водоснабжения ремонт внутридомовой инженерной системы водоотведения ремонт печей</t>
  </si>
  <si>
    <t>г. Онега, ул. Маяковского, д. 5</t>
  </si>
  <si>
    <t xml:space="preserve">ремонт фасада,  ремонт фундамента,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электроснабжения, ремонт крыши,  ремонт печей, </t>
  </si>
  <si>
    <t>г. Онега, ул. Маяковского, д. 7</t>
  </si>
  <si>
    <t>ремонт крыши,  ремонт фасада,  ремонт фундамента, ремонт печей,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электроснабжения,</t>
  </si>
  <si>
    <t>г. Онега, ул. Приморская, д. 24, корп.А</t>
  </si>
  <si>
    <t>ИТОГО по муниципальному образованию  "Онежский муниципальный район"</t>
  </si>
  <si>
    <t xml:space="preserve"> Муниципальное образование "Пинежский муниципальный район"</t>
  </si>
  <si>
    <t>с. Карпогоры   ул. Теплова д.11</t>
  </si>
  <si>
    <t>ремонт крыши,  ремонт фасада,  ремонт внутридомовой инженерной системы холодного водоснабжения,  ремонт выгребных ям, ремонт фундамента, ремонт внутридомовой инженерной системы электроснабжения</t>
  </si>
  <si>
    <t>п. Таежный, -, д. 6</t>
  </si>
  <si>
    <t>п. Пинега, ул. Кудрина, д. 50</t>
  </si>
  <si>
    <t>п. Таежный, -, д. 7</t>
  </si>
  <si>
    <t>ремонт крыши,  ремонт фасада,  ремонт фундамента, ремонт внутридомовой инженерной системы теплоснабжения,  ремонт внутридомовой инженерной системы электроснабжения, ремонт внутридомовой инженерной системы холодного водоснабжения,  ремонт внутридомовой инженерной системы водоотведения</t>
  </si>
  <si>
    <t>ИТОГО по муниципальному образованию "Пинежский муниципальный район"</t>
  </si>
  <si>
    <t xml:space="preserve"> Муниципальное образование  "Плесецкий муниципальный район"</t>
  </si>
  <si>
    <t>МО "Плесецкое", рп. Плесецк,                         ул. Дружбы, д. 1</t>
  </si>
  <si>
    <t>ремонт фасада,  ремонт фундамента, ремонт выгребных ям</t>
  </si>
  <si>
    <t>МО "Плесецкое", рп. Плесецк,        ул. Слепяна, д. 18</t>
  </si>
  <si>
    <t>МО "Плесецкое", рп. Плесецк,  ул. Советская, д. 11</t>
  </si>
  <si>
    <t>МО "Плесецкое", рп. Плесецк, ул. Советская, д. 13</t>
  </si>
  <si>
    <t>рп. Плесецк, ул. Ленина, д. 39</t>
  </si>
  <si>
    <t>ремонт крыши,  ремонт фасада,  ремонт фундамента, ремонт выгребных ям, ремонт печей,  ремонт внутридомовой инженерной системы электроснабжения</t>
  </si>
  <si>
    <t>рп. Плесецк, ул. Уборевича, д. 39</t>
  </si>
  <si>
    <t>ремонт крыши,  ремонт фасада,  проект на ремонт фундамента, ремонт фундамента, ремонт выгребных ям, ремонт печей,  ремонт внутридомовой инженерной системы электроснабжения</t>
  </si>
  <si>
    <t>рп. Оксовский, ул. Индустриальная, д. 12</t>
  </si>
  <si>
    <t>рп. Оксовский, ул. Индустриальная, д. 20</t>
  </si>
  <si>
    <t>ремонт фасада,  ремонт фундамента, проект на ремонт фундамента, ремонт выгребных ям, ремонт печей,  ремонт внутридомовой инженерной системы электроснабжения</t>
  </si>
  <si>
    <t>рп. Обозерский, ул. Ломоносова, д. 62</t>
  </si>
  <si>
    <t>ремонт крыши,  ремонт фасада,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теплоснабжения,  проект на ремонт внутридомовой инженерной системы электроснабжения,  ремонт внутридомовой инженерной системы электроснабжения</t>
  </si>
  <si>
    <t>МО "Плесецкое", рп. Плесецк,  ул. Строительная, д. 41</t>
  </si>
  <si>
    <t>ремонт выгребных ям,</t>
  </si>
  <si>
    <t>МО "Плесецкое", рп. Плесецк,  ул. Строительная, д. 39</t>
  </si>
  <si>
    <t>МО "Плесецкое", рп. Плесецк,  ул. Партизанская, д.18</t>
  </si>
  <si>
    <t>ремонт крыши,  ремонт внутридомовой инженерной системы электроснабжения</t>
  </si>
  <si>
    <t>МО "Плесецкое", рп. Плесецк,  ул. Строительная, д. 34</t>
  </si>
  <si>
    <t>ремонт крыши,  ремонт внутридомовой инженерной системы электроснабжения, ремонт выгребных ям</t>
  </si>
  <si>
    <t>МО "Плесецкое", рп. Плесецк,  ул. Строительная, д. 43</t>
  </si>
  <si>
    <t>ИТОГО по муниципальному образованию  "Плесецкий муниципальный район"</t>
  </si>
  <si>
    <t>Муниципальное образование  "Приморский муниципальный район"</t>
  </si>
  <si>
    <t>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водоотведения</t>
  </si>
  <si>
    <t>МО "Катунинское",п. Катунино,       ул. Советская, д.35</t>
  </si>
  <si>
    <t>ремонт фундамента,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теплоснабжения,  ремонт внутридомовой инженерной системы горячего водоснабжения</t>
  </si>
  <si>
    <t>МО "Катунинское",п. Катунино,       ул. Советская, д.39</t>
  </si>
  <si>
    <t>ремонт крыши,  ремонт внутридомовой инженерной системы холодного водоснабжения,  ремонт внутридомовой инженерной системы водоотведения,  ремонт внутридомовой инженерной системы теплоснабжения</t>
  </si>
  <si>
    <t>МО "Катунинское",п. Катунино,       ул. Советская, д.41</t>
  </si>
  <si>
    <t>ремонт внутридомовой инженерной системы холодного водоснабжения,  ремонт внутридомовой инженерной системы теплоснабжения,  ремонт внутридомовой инженерной системы водоотведения,  ремонт внутридомовой инженерной системы электроснабжения</t>
  </si>
  <si>
    <t>п. Уемский, ул. Заводская, д. 44</t>
  </si>
  <si>
    <t>ремонт крыши,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теплоснабжения,  ремонт внутридомовой инженерной системы водоотведения,  проект на ремонт внутридомовой инженерной системы электроснабжения,  ремонт внутридомовой инженерной системы электроснабжения, проект на ремонт фасада</t>
  </si>
  <si>
    <t>п. Васьково, -, д. 54</t>
  </si>
  <si>
    <t>ремонт фасада,  ремонт крыши,  ремонт внутридомовой инженерной системы теплоснабжения,  ремонт внутридомовой инженерной системы электроснабжения, ремонт внутридомовой инженерной системы водоотведения</t>
  </si>
  <si>
    <t>п. Катунино, ул. Советская, д. 31</t>
  </si>
  <si>
    <t>ремонт крыши,  ремонт фасада,  ремонт внутридомовой инженерной системы холодного водоснабжения,  ремонт внутридомовой инженерной системы электроснабжения, ремонт внутридомовой инженерной системы водоотведения,  ремонт внутридомовой инженерной системы теплоснабжения</t>
  </si>
  <si>
    <t>п. Катунино, ул. Советская, д. 36</t>
  </si>
  <si>
    <t>ремонт крыши,  ремонт фасада,  ремонт внутридомовой инженерной системы холодного водоснабжения,  ремонт внутридомовой инженерной системы теплоснабжения,  ремонт внутридомовой инженерной системы водоотведения,  ремонт внутридомовой инженерной системы электроснабжения</t>
  </si>
  <si>
    <t>ИТОГО по муниципальному образованию  "Приморский муниципальный район"</t>
  </si>
  <si>
    <t>рп. Октябрьский, ул. Ленина, д. 40</t>
  </si>
  <si>
    <t>ремонт крыши,  ремонт фасада,  ремонт фундамента, ремонт внутридомовой инженерной системы теплоснабжения,  ремонт внутридомовой инженерной системы холодного водоснабжения,  ремонт внутридомовой инженерной системы горячего водоснабжения,  ремонт внутридомовой инженерной системы водоотведения,  ремонт внутридомовой инженерной системы электроснабжения</t>
  </si>
  <si>
    <t>рп. Октябрьский, ул. Ленина, д. 48</t>
  </si>
  <si>
    <t>рп. Октябрьский, ул. Заводская, д. 18</t>
  </si>
  <si>
    <t>ремонт внутридомовой инженерной системы теплоснабжения,  ремонт фасада,  ремонт крыши</t>
  </si>
  <si>
    <t>рп. Октябрьский, ул.Ленина, д.28</t>
  </si>
  <si>
    <t>рп. Октябрьский, ул.Просторная, д. 7А</t>
  </si>
  <si>
    <t>ИТОГО по муниципальному образованию "Устьянский муниципальный район"</t>
  </si>
  <si>
    <t>Муниципальное образование  "Холмогорский муниципальный район"</t>
  </si>
  <si>
    <t>с. Холмогоры, ул. набережная имени Горончаровского, д. 42</t>
  </si>
  <si>
    <t>ремонт фундамента,  ремонт крыши,   ремонт печей,  ремонт выгребных ям, ремонт внутридомовой инженерной системы электроснабжения</t>
  </si>
  <si>
    <t>с. Холмогоры, ул. набережная имени Горончаровского, д. 46</t>
  </si>
  <si>
    <t>ремонт крыши,  ремонт фасада,  ремонт фундамента, ремонт печей, ремонт внутридомовой инженерной системы электроснабжения</t>
  </si>
  <si>
    <t>с. Холмогоры, ул. Шубина, 14 а</t>
  </si>
  <si>
    <t>ИТОГО по муниципальному образованию  "Холмогорский муниципальный район"</t>
  </si>
  <si>
    <t xml:space="preserve"> Муниципальное образование  "Шенкурский муниципальный район"</t>
  </si>
  <si>
    <t>г. Шенкурск, ул. Х.Мурата, д. 48, корп. А</t>
  </si>
  <si>
    <t>ремонт крыши,  ремонт фундамента, ремонт фасада,  ремонт печей, проект на ремонт фундамента, проект на ремонт выгребных ям, ремонт выгребных ям</t>
  </si>
  <si>
    <t>ИТОГО по муниципальному образованию  "Шенкурский муниципальный район"</t>
  </si>
  <si>
    <t>Итого по разделу "2016 год"</t>
  </si>
  <si>
    <t>ИТОГО по разделу II</t>
  </si>
  <si>
    <t xml:space="preserve">III  С предоставлением субсидий из областного бюджета  </t>
  </si>
  <si>
    <t>пр-кт Ленина, д.16/1</t>
  </si>
  <si>
    <t>ремонт крыши (утепление чердачного перекрытия)</t>
  </si>
  <si>
    <t>ул. Железнодорожная, д.17</t>
  </si>
  <si>
    <t>утепление чердачного помещения</t>
  </si>
  <si>
    <t>пр-кт Морской, д.24</t>
  </si>
  <si>
    <t>замена лифтов</t>
  </si>
  <si>
    <t>пр-кт Ленина, д.7</t>
  </si>
  <si>
    <t xml:space="preserve">                   -</t>
  </si>
  <si>
    <t>ул. Георгия Седова, д.6</t>
  </si>
  <si>
    <t>пр-кт Труда, д.21</t>
  </si>
  <si>
    <t>ул. Капитана Воронина, д.11</t>
  </si>
  <si>
    <t>ул. Капитана Воронина, д.18</t>
  </si>
  <si>
    <t>ул. Ломоносова, д.70</t>
  </si>
  <si>
    <t>ул. Ломоносова, д.72</t>
  </si>
  <si>
    <t>ул. Торцева, д.79/7</t>
  </si>
  <si>
    <t>ул. Профсоюзная, д.29</t>
  </si>
  <si>
    <t>пр-кт Беломорский, д.11</t>
  </si>
  <si>
    <t>ИТОГО по муниципальнму образованию "Северодвинск"</t>
  </si>
  <si>
    <t>ул. Восьмое Марта, д.12 корп.1</t>
  </si>
  <si>
    <t xml:space="preserve">ремонт фундамента,                                                                                      ремонт кровли </t>
  </si>
  <si>
    <t>ул. Гвардейская, д.3</t>
  </si>
  <si>
    <t>ул. Дружбы,10</t>
  </si>
  <si>
    <t>ремонт свайного основания,                                                                       ремонт выгребных ям</t>
  </si>
  <si>
    <t>ул. Чкалова, д.15</t>
  </si>
  <si>
    <t>ремонт свайного основания,                                                                       ремонт кровли</t>
  </si>
  <si>
    <t>ул. Чкалова, д. 7, корп.1</t>
  </si>
  <si>
    <t>ремонт свайного основания,                                                                         ремонт кровли</t>
  </si>
  <si>
    <t>ул. Калинина, д.8</t>
  </si>
  <si>
    <t>ул. Кирпичного завода, д.17</t>
  </si>
  <si>
    <t xml:space="preserve">ремонт системы электроснабжения,                                                         ремонт фасада,                                                                                                                                   ремонт кровли,                                                                                                </t>
  </si>
  <si>
    <t>ул. Кочуринская, д.29</t>
  </si>
  <si>
    <t xml:space="preserve">ремонт фундамента                                                                             </t>
  </si>
  <si>
    <t>ул. Пограничная, д.18</t>
  </si>
  <si>
    <t xml:space="preserve">ремонт кровли                                                                                               </t>
  </si>
  <si>
    <t>ул. Адм.Макарова, д.19</t>
  </si>
  <si>
    <t>ул. Зеньковича, д.34</t>
  </si>
  <si>
    <t>ул. Пограничная, д.16</t>
  </si>
  <si>
    <t>ремонт кровли</t>
  </si>
  <si>
    <t>ИТОГО по муниципальному образованию "Город Архангельск"</t>
  </si>
  <si>
    <t>Плесецк, ул. Дзержинского, д.21</t>
  </si>
  <si>
    <t>Плесецк, ул. Стахановская, д.5</t>
  </si>
  <si>
    <t>ИТОГО по муниципальному образованию "Плесецкий муниципальный район"</t>
  </si>
  <si>
    <t>Муниципальное образование "Вилегодский муниципальный район"</t>
  </si>
  <si>
    <t>Вилегодский район, с. Ильино-Подомское, ул. Советская, д.54, корп. Б</t>
  </si>
  <si>
    <t>ремонт внутридомовой инженерной системы электроснабжения,                                                                                                          ремонт крыши,</t>
  </si>
  <si>
    <t>ИТОГО по разделу III:</t>
  </si>
  <si>
    <t>ВСЕГО по трем разделам:</t>
  </si>
  <si>
    <t>ремонт системы теплоснабжения, электроснабжения, ремонт крыши, установка прибора учета тепловой энергии</t>
  </si>
  <si>
    <t xml:space="preserve">УТВЕРЖДЕН
постановлением министерства топливно-энергетического комплекса и жилищно-коммунального хозяйства Архангельской области от 16 июля 2014 года № 37-п                                                                                                                                                                       (в ред. постановлений министерства топливно-энергетического комплекса                                                                   
и жилищно-коммунального хозяйства Архангельской области                                                                      
от 28.10.2014 № 62-п, от 27.04.2015 № 10-п, от 25.05.2015 № 15-п,                                                                                                                         от 27.05.2015 № 16-п,  от 18.09.2015 № 61-п, от 23.11.2015 № 185-п,                                                                                                                                        от  25.12.2015 № 232-п, от 31.12.2015 № 241-п, от 24.05.2016 № 29-п,                                                                                                                           от 19.10.2016 № 92-п, от 25.11.2016 № 119-п, от 30.12.2016 № 143-п, от 17.01.2017 № 17-п, от 25.04.2017 №  35-п)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</si>
</sst>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р_._-;\-* #,##0.00_р_._-;_-* \-??_р_._-;_-@_-"/>
    <numFmt numFmtId="165" formatCode="#,##0.00_ ;\-#,##0.00,"/>
    <numFmt numFmtId="166" formatCode="* #,##0.00&quot;    &quot;;\-* #,##0.00&quot;    &quot;;* \-#&quot;    &quot;;@\ "/>
    <numFmt numFmtId="167" formatCode="#,##0.00;[Red]\-#,##0.00"/>
    <numFmt numFmtId="168" formatCode="0.0"/>
    <numFmt numFmtId="169" formatCode="#,###.00"/>
    <numFmt numFmtId="170" formatCode="#\ ?/?"/>
  </numFmts>
  <fonts count="40">
    <font>
      <sz val="11"/>
      <color rgb="FF000000"/>
      <name val="Calibri"/>
      <family val="2"/>
      <charset val="204"/>
    </font>
    <font>
      <sz val="14"/>
      <name val="Times New Roman"/>
      <family val="1"/>
      <charset val="1"/>
    </font>
    <font>
      <sz val="8"/>
      <color rgb="FF000000"/>
      <name val="Times New Roman"/>
      <family val="1"/>
      <charset val="1"/>
    </font>
    <font>
      <b/>
      <sz val="14"/>
      <name val="Times New Roman"/>
      <family val="1"/>
      <charset val="1"/>
    </font>
    <font>
      <sz val="10"/>
      <name val="Times New Roman"/>
      <family val="1"/>
      <charset val="1"/>
    </font>
    <font>
      <sz val="9"/>
      <name val="Times New Roman"/>
      <family val="1"/>
      <charset val="1"/>
    </font>
    <font>
      <sz val="14"/>
      <color rgb="FF000000"/>
      <name val="Calibri"/>
      <family val="2"/>
      <charset val="204"/>
    </font>
    <font>
      <b/>
      <sz val="9"/>
      <name val="Times New Roman"/>
      <family val="1"/>
      <charset val="204"/>
    </font>
    <font>
      <sz val="8"/>
      <name val="Times New Roman"/>
      <family val="1"/>
      <charset val="1"/>
    </font>
    <font>
      <b/>
      <sz val="14"/>
      <color rgb="FF000000"/>
      <name val="Times New Roman"/>
      <family val="1"/>
      <charset val="204"/>
    </font>
    <font>
      <b/>
      <sz val="14"/>
      <name val="Times New Roman"/>
      <family val="1"/>
      <charset val="204"/>
    </font>
    <font>
      <b/>
      <sz val="8"/>
      <color rgb="FF000000"/>
      <name val="Times New Roman"/>
      <family val="1"/>
      <charset val="1"/>
    </font>
    <font>
      <sz val="11"/>
      <color rgb="FF000000"/>
      <name val="Calibri1"/>
      <charset val="204"/>
    </font>
    <font>
      <sz val="9"/>
      <color rgb="FF000000"/>
      <name val="Times New Roman"/>
      <family val="1"/>
      <charset val="204"/>
    </font>
    <font>
      <sz val="9"/>
      <name val="Times New Roman"/>
      <family val="1"/>
      <charset val="204"/>
    </font>
    <font>
      <sz val="12"/>
      <color rgb="FF000000"/>
      <name val="Calibri"/>
      <family val="2"/>
      <charset val="204"/>
    </font>
    <font>
      <sz val="11"/>
      <name val="Times New Roman"/>
      <family val="1"/>
      <charset val="204"/>
    </font>
    <font>
      <sz val="8"/>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1"/>
      <color rgb="FF000000"/>
      <name val="Calibri"/>
      <family val="2"/>
      <charset val="204"/>
    </font>
    <font>
      <b/>
      <sz val="18"/>
      <name val="Times New Roman"/>
      <family val="1"/>
      <charset val="1"/>
    </font>
    <font>
      <sz val="18"/>
      <name val="Times New Roman"/>
      <family val="1"/>
      <charset val="1"/>
    </font>
    <font>
      <sz val="12"/>
      <name val="Times New Roman"/>
      <family val="1"/>
      <charset val="1"/>
    </font>
    <font>
      <b/>
      <sz val="12"/>
      <name val="Times New Roman"/>
      <family val="1"/>
      <charset val="204"/>
    </font>
    <font>
      <sz val="12"/>
      <color rgb="FF000000"/>
      <name val="Times New Roman"/>
      <family val="1"/>
      <charset val="204"/>
    </font>
    <font>
      <sz val="12"/>
      <name val="Times New Roman"/>
      <family val="1"/>
      <charset val="204"/>
    </font>
    <font>
      <sz val="12"/>
      <name val="Calibri"/>
      <family val="2"/>
      <charset val="204"/>
    </font>
    <font>
      <b/>
      <u/>
      <sz val="12"/>
      <name val="Times New Roman"/>
      <family val="1"/>
      <charset val="204"/>
    </font>
    <font>
      <b/>
      <sz val="16"/>
      <name val="Times New Roman"/>
      <family val="1"/>
      <charset val="1"/>
    </font>
    <font>
      <b/>
      <sz val="16"/>
      <name val="Times New Roman"/>
      <family val="1"/>
      <charset val="204"/>
    </font>
    <font>
      <sz val="16"/>
      <color rgb="FF000000"/>
      <name val="Calibri"/>
      <family val="2"/>
      <charset val="204"/>
    </font>
    <font>
      <b/>
      <sz val="14"/>
      <color rgb="FF000000"/>
      <name val="Calibri"/>
      <family val="2"/>
      <charset val="204"/>
    </font>
    <font>
      <sz val="10"/>
      <color rgb="FF000000"/>
      <name val="Times New Roman"/>
      <family val="1"/>
      <charset val="204"/>
    </font>
    <font>
      <sz val="10"/>
      <color rgb="FF000000"/>
      <name val="Calibri"/>
      <family val="2"/>
      <charset val="204"/>
    </font>
    <font>
      <b/>
      <sz val="16"/>
      <color rgb="FF000000"/>
      <name val="Times New Roman"/>
      <family val="1"/>
      <charset val="204"/>
    </font>
    <font>
      <b/>
      <sz val="16"/>
      <color rgb="FF000000"/>
      <name val="Times New Roman"/>
      <family val="1"/>
      <charset val="1"/>
    </font>
    <font>
      <sz val="16"/>
      <color rgb="FF000000"/>
      <name val="Times New Roman"/>
      <family val="1"/>
      <charset val="1"/>
    </font>
    <font>
      <sz val="16"/>
      <name val="Times New Roman"/>
      <family val="1"/>
      <charset val="204"/>
    </font>
  </fonts>
  <fills count="12">
    <fill>
      <patternFill patternType="none"/>
    </fill>
    <fill>
      <patternFill patternType="gray125"/>
    </fill>
    <fill>
      <patternFill patternType="solid">
        <fgColor rgb="FFFFFFFF"/>
        <bgColor rgb="FFFFFFCC"/>
      </patternFill>
    </fill>
    <fill>
      <patternFill patternType="solid">
        <fgColor theme="0"/>
        <bgColor rgb="FFFFFFCC"/>
      </patternFill>
    </fill>
    <fill>
      <patternFill patternType="solid">
        <fgColor theme="0"/>
        <bgColor indexed="64"/>
      </patternFill>
    </fill>
    <fill>
      <patternFill patternType="solid">
        <fgColor theme="0"/>
        <bgColor rgb="FFFFFF00"/>
      </patternFill>
    </fill>
    <fill>
      <patternFill patternType="solid">
        <fgColor rgb="FFFFFF00"/>
        <bgColor rgb="FFFFFFCC"/>
      </patternFill>
    </fill>
    <fill>
      <patternFill patternType="solid">
        <fgColor rgb="FFFFC000"/>
        <bgColor rgb="FFFFFFCC"/>
      </patternFill>
    </fill>
    <fill>
      <patternFill patternType="solid">
        <fgColor rgb="FFFFFF00"/>
        <bgColor indexed="64"/>
      </patternFill>
    </fill>
    <fill>
      <patternFill patternType="solid">
        <fgColor rgb="FF99FFCC"/>
        <bgColor rgb="FFFFFFCC"/>
      </patternFill>
    </fill>
    <fill>
      <patternFill patternType="solid">
        <fgColor rgb="FF99FFCC"/>
        <bgColor indexed="64"/>
      </patternFill>
    </fill>
    <fill>
      <patternFill patternType="solid">
        <fgColor rgb="FF92D050"/>
        <bgColor rgb="FFFFFFCC"/>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hair">
        <color auto="1"/>
      </top>
      <bottom style="thin">
        <color auto="1"/>
      </bottom>
      <diagonal/>
    </border>
    <border>
      <left/>
      <right/>
      <top style="thin">
        <color auto="1"/>
      </top>
      <bottom style="medium">
        <color auto="1"/>
      </bottom>
      <diagonal/>
    </border>
    <border>
      <left/>
      <right/>
      <top style="thin">
        <color auto="1"/>
      </top>
      <bottom style="thin">
        <color auto="1"/>
      </bottom>
      <diagonal/>
    </border>
  </borders>
  <cellStyleXfs count="3">
    <xf numFmtId="0" fontId="0" fillId="0" borderId="0"/>
    <xf numFmtId="164" fontId="21" fillId="0" borderId="0" applyBorder="0" applyProtection="0"/>
    <xf numFmtId="0" fontId="12" fillId="0" borderId="0"/>
  </cellStyleXfs>
  <cellXfs count="384">
    <xf numFmtId="0" fontId="0" fillId="0" borderId="0" xfId="0"/>
    <xf numFmtId="0" fontId="0" fillId="2" borderId="0" xfId="0" applyFont="1" applyFill="1"/>
    <xf numFmtId="0" fontId="0" fillId="2" borderId="0" xfId="0" applyFont="1" applyFill="1" applyAlignment="1">
      <alignment horizontal="center"/>
    </xf>
    <xf numFmtId="0" fontId="2" fillId="2" borderId="0" xfId="0" applyFont="1" applyFill="1"/>
    <xf numFmtId="0" fontId="0" fillId="2" borderId="0" xfId="0" applyFill="1"/>
    <xf numFmtId="0" fontId="6" fillId="2" borderId="0" xfId="0" applyFont="1" applyFill="1"/>
    <xf numFmtId="0" fontId="8" fillId="2" borderId="0" xfId="0" applyFont="1" applyFill="1"/>
    <xf numFmtId="0" fontId="11" fillId="2" borderId="0" xfId="0" applyFont="1" applyFill="1" applyBorder="1"/>
    <xf numFmtId="0" fontId="15" fillId="2" borderId="0" xfId="0" applyFont="1" applyFill="1"/>
    <xf numFmtId="0" fontId="1" fillId="3" borderId="0" xfId="0" applyFont="1" applyFill="1" applyAlignment="1">
      <alignment vertical="center"/>
    </xf>
    <xf numFmtId="0" fontId="2" fillId="3" borderId="0" xfId="0" applyFont="1" applyFill="1"/>
    <xf numFmtId="0" fontId="0" fillId="3" borderId="0" xfId="0" applyFont="1" applyFill="1"/>
    <xf numFmtId="0" fontId="0" fillId="3" borderId="0" xfId="0" applyFill="1"/>
    <xf numFmtId="0" fontId="4" fillId="3" borderId="0" xfId="0" applyFont="1" applyFill="1" applyAlignment="1">
      <alignment vertical="center"/>
    </xf>
    <xf numFmtId="0" fontId="4" fillId="3" borderId="0" xfId="0" applyFont="1" applyFill="1" applyAlignment="1">
      <alignment horizontal="center" vertical="center" wrapText="1"/>
    </xf>
    <xf numFmtId="0" fontId="4" fillId="3" borderId="0" xfId="0" applyFont="1" applyFill="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0" xfId="0" applyFont="1" applyFill="1"/>
    <xf numFmtId="0" fontId="5" fillId="3" borderId="1" xfId="0" applyFont="1" applyFill="1" applyBorder="1" applyAlignment="1">
      <alignment horizontal="left" vertical="center" wrapText="1"/>
    </xf>
    <xf numFmtId="4"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xf>
    <xf numFmtId="14" fontId="5" fillId="3" borderId="1" xfId="0" applyNumberFormat="1" applyFont="1" applyFill="1" applyBorder="1" applyAlignment="1">
      <alignment horizontal="center" vertical="center" wrapText="1"/>
    </xf>
    <xf numFmtId="0" fontId="8" fillId="3" borderId="0" xfId="0" applyFont="1" applyFill="1"/>
    <xf numFmtId="4" fontId="5"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xf>
    <xf numFmtId="2" fontId="5" fillId="3" borderId="1" xfId="0" applyNumberFormat="1" applyFont="1" applyFill="1" applyBorder="1" applyAlignment="1">
      <alignment horizontal="left" vertical="center" wrapText="1"/>
    </xf>
    <xf numFmtId="4" fontId="3" fillId="3" borderId="1" xfId="0" applyNumberFormat="1" applyFont="1" applyFill="1" applyBorder="1" applyAlignment="1">
      <alignment horizontal="center" vertical="center" wrapText="1"/>
    </xf>
    <xf numFmtId="2" fontId="9" fillId="4" borderId="1" xfId="1" applyNumberFormat="1" applyFont="1" applyFill="1" applyBorder="1" applyAlignment="1" applyProtection="1">
      <alignment horizontal="center"/>
    </xf>
    <xf numFmtId="4" fontId="5" fillId="5" borderId="1"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4" fontId="8" fillId="3" borderId="0" xfId="0" applyNumberFormat="1" applyFont="1" applyFill="1" applyBorder="1" applyAlignment="1">
      <alignment horizontal="right" vertical="center" wrapText="1"/>
    </xf>
    <xf numFmtId="14" fontId="5" fillId="3" borderId="2"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4" fontId="10" fillId="3" borderId="1" xfId="1" applyNumberFormat="1" applyFont="1" applyFill="1" applyBorder="1" applyAlignment="1" applyProtection="1">
      <alignment horizontal="center"/>
    </xf>
    <xf numFmtId="14" fontId="5" fillId="3" borderId="1" xfId="0" applyNumberFormat="1" applyFont="1" applyFill="1" applyBorder="1" applyAlignment="1">
      <alignment horizontal="center" vertical="center"/>
    </xf>
    <xf numFmtId="0" fontId="11" fillId="3" borderId="0" xfId="0" applyFont="1" applyFill="1" applyBorder="1"/>
    <xf numFmtId="165" fontId="5" fillId="3" borderId="1" xfId="0" applyNumberFormat="1" applyFont="1" applyFill="1" applyBorder="1" applyAlignment="1">
      <alignment horizontal="center" vertical="center"/>
    </xf>
    <xf numFmtId="165" fontId="5" fillId="3" borderId="1" xfId="0" applyNumberFormat="1" applyFont="1" applyFill="1" applyBorder="1" applyAlignment="1">
      <alignment horizontal="center" vertical="center" wrapText="1"/>
    </xf>
    <xf numFmtId="165" fontId="5" fillId="3" borderId="1" xfId="1" applyNumberFormat="1" applyFont="1" applyFill="1" applyBorder="1" applyAlignment="1" applyProtection="1">
      <alignment horizontal="center" vertic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0" fontId="15" fillId="3" borderId="0" xfId="0" applyFont="1" applyFill="1"/>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center" vertical="center"/>
    </xf>
    <xf numFmtId="166" fontId="14" fillId="4" borderId="1" xfId="0" applyNumberFormat="1" applyFont="1" applyFill="1" applyBorder="1" applyAlignment="1">
      <alignment horizontal="center" vertical="center" shrinkToFit="1"/>
    </xf>
    <xf numFmtId="0" fontId="14" fillId="4" borderId="1" xfId="0" applyFont="1" applyFill="1" applyBorder="1" applyAlignment="1">
      <alignment horizontal="center" vertical="center" shrinkToFit="1"/>
    </xf>
    <xf numFmtId="0" fontId="14" fillId="4" borderId="1" xfId="0" applyFont="1" applyFill="1" applyBorder="1" applyAlignment="1">
      <alignment vertical="center" wrapText="1"/>
    </xf>
    <xf numFmtId="4" fontId="14" fillId="4" borderId="1" xfId="0" applyNumberFormat="1" applyFont="1" applyFill="1" applyBorder="1" applyAlignment="1">
      <alignment horizontal="center" vertical="center"/>
    </xf>
    <xf numFmtId="2" fontId="14" fillId="4" borderId="1" xfId="0" applyNumberFormat="1" applyFont="1" applyFill="1" applyBorder="1" applyAlignment="1">
      <alignment horizontal="center" vertical="center"/>
    </xf>
    <xf numFmtId="166" fontId="14" fillId="4" borderId="1" xfId="0" applyNumberFormat="1" applyFont="1" applyFill="1" applyBorder="1" applyAlignment="1">
      <alignment horizontal="center" vertical="center"/>
    </xf>
    <xf numFmtId="0" fontId="16"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16"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5" xfId="0" applyFont="1" applyFill="1" applyBorder="1" applyAlignment="1">
      <alignment horizontal="center" vertical="center"/>
    </xf>
    <xf numFmtId="4" fontId="14" fillId="4" borderId="5" xfId="0" applyNumberFormat="1" applyFont="1" applyFill="1" applyBorder="1" applyAlignment="1">
      <alignment horizontal="center" vertical="center"/>
    </xf>
    <xf numFmtId="166" fontId="14" fillId="4" borderId="5" xfId="0" applyNumberFormat="1" applyFont="1" applyFill="1" applyBorder="1" applyAlignment="1">
      <alignment horizontal="center" vertical="center"/>
    </xf>
    <xf numFmtId="0" fontId="17" fillId="4"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4"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14" fillId="4" borderId="1" xfId="0" applyFont="1" applyFill="1" applyBorder="1" applyAlignment="1">
      <alignment horizontal="center"/>
    </xf>
    <xf numFmtId="4" fontId="14" fillId="4" borderId="1" xfId="0" applyNumberFormat="1" applyFont="1" applyFill="1" applyBorder="1" applyAlignment="1">
      <alignment horizontal="center" vertical="center" wrapText="1"/>
    </xf>
    <xf numFmtId="4" fontId="14" fillId="4" borderId="1" xfId="0" applyNumberFormat="1" applyFont="1" applyFill="1" applyBorder="1" applyAlignment="1">
      <alignment horizontal="center" vertical="center" shrinkToFit="1"/>
    </xf>
    <xf numFmtId="4" fontId="13" fillId="4" borderId="1" xfId="0" applyNumberFormat="1" applyFont="1" applyFill="1" applyBorder="1" applyAlignment="1">
      <alignment horizontal="center" vertical="center" wrapText="1"/>
    </xf>
    <xf numFmtId="0" fontId="14" fillId="4" borderId="6" xfId="0" applyFont="1" applyFill="1" applyBorder="1" applyAlignment="1">
      <alignment horizontal="center" vertical="center" shrinkToFit="1"/>
    </xf>
    <xf numFmtId="2" fontId="14" fillId="4" borderId="1" xfId="0" applyNumberFormat="1" applyFont="1" applyFill="1" applyBorder="1" applyAlignment="1">
      <alignment horizontal="center" vertical="center" shrinkToFit="1"/>
    </xf>
    <xf numFmtId="4" fontId="14" fillId="4" borderId="6" xfId="0" applyNumberFormat="1" applyFont="1" applyFill="1" applyBorder="1" applyAlignment="1">
      <alignment horizontal="center" vertical="center" shrinkToFit="1"/>
    </xf>
    <xf numFmtId="49" fontId="14" fillId="4" borderId="1" xfId="0" applyNumberFormat="1" applyFont="1" applyFill="1" applyBorder="1" applyAlignment="1">
      <alignment horizontal="center" vertical="center"/>
    </xf>
    <xf numFmtId="4" fontId="14" fillId="4" borderId="2" xfId="0" applyNumberFormat="1" applyFont="1" applyFill="1" applyBorder="1" applyAlignment="1">
      <alignment horizontal="center" vertical="center"/>
    </xf>
    <xf numFmtId="0" fontId="14" fillId="4" borderId="2" xfId="0" applyFont="1" applyFill="1" applyBorder="1" applyAlignment="1">
      <alignment horizontal="center" vertical="center"/>
    </xf>
    <xf numFmtId="166" fontId="14" fillId="4" borderId="1" xfId="0" applyNumberFormat="1" applyFont="1" applyFill="1" applyBorder="1" applyAlignment="1">
      <alignment horizontal="left" vertical="center" wrapText="1"/>
    </xf>
    <xf numFmtId="4" fontId="10" fillId="4" borderId="1" xfId="0" applyNumberFormat="1" applyFont="1" applyFill="1" applyBorder="1" applyAlignment="1">
      <alignment horizontal="center"/>
    </xf>
    <xf numFmtId="2" fontId="10" fillId="4" borderId="1" xfId="0" applyNumberFormat="1" applyFont="1" applyFill="1" applyBorder="1" applyAlignment="1">
      <alignment horizontal="center" vertical="center"/>
    </xf>
    <xf numFmtId="0" fontId="19" fillId="4" borderId="1" xfId="0" applyFont="1" applyFill="1" applyBorder="1" applyAlignment="1">
      <alignment horizontal="center"/>
    </xf>
    <xf numFmtId="0" fontId="10" fillId="4" borderId="1" xfId="0" applyFont="1" applyFill="1" applyBorder="1" applyAlignment="1">
      <alignment horizontal="center"/>
    </xf>
    <xf numFmtId="4" fontId="5" fillId="5" borderId="1" xfId="0" applyNumberFormat="1" applyFont="1" applyFill="1" applyBorder="1" applyAlignment="1">
      <alignment horizontal="center" vertical="center"/>
    </xf>
    <xf numFmtId="0" fontId="5" fillId="3" borderId="6" xfId="0" applyFont="1" applyFill="1" applyBorder="1" applyAlignment="1">
      <alignment horizontal="center" vertical="center" wrapText="1"/>
    </xf>
    <xf numFmtId="0" fontId="14" fillId="3" borderId="6" xfId="0" applyFont="1" applyFill="1" applyBorder="1" applyAlignment="1">
      <alignment horizontal="left" vertical="center" wrapText="1"/>
    </xf>
    <xf numFmtId="4" fontId="5" fillId="3" borderId="6" xfId="0" applyNumberFormat="1" applyFont="1" applyFill="1" applyBorder="1" applyAlignment="1">
      <alignment horizontal="center" vertical="center" wrapText="1"/>
    </xf>
    <xf numFmtId="14" fontId="5" fillId="3" borderId="6" xfId="0" applyNumberFormat="1" applyFont="1" applyFill="1" applyBorder="1" applyAlignment="1">
      <alignment horizontal="center" vertical="center" wrapText="1"/>
    </xf>
    <xf numFmtId="0" fontId="14" fillId="3" borderId="1" xfId="0" applyFont="1" applyFill="1" applyBorder="1" applyAlignment="1">
      <alignment horizontal="center" vertical="center"/>
    </xf>
    <xf numFmtId="14" fontId="14" fillId="3" borderId="1" xfId="0" applyNumberFormat="1" applyFont="1" applyFill="1" applyBorder="1" applyAlignment="1">
      <alignment horizontal="center" vertical="center"/>
    </xf>
    <xf numFmtId="0" fontId="14" fillId="3" borderId="6" xfId="0" applyFont="1" applyFill="1" applyBorder="1" applyAlignment="1">
      <alignment horizontal="center" vertical="center"/>
    </xf>
    <xf numFmtId="14" fontId="14" fillId="3" borderId="6" xfId="0" applyNumberFormat="1" applyFont="1" applyFill="1" applyBorder="1" applyAlignment="1">
      <alignment horizontal="center" vertical="center"/>
    </xf>
    <xf numFmtId="4" fontId="14" fillId="5" borderId="1"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4" fontId="5" fillId="5" borderId="6" xfId="0" applyNumberFormat="1" applyFont="1" applyFill="1" applyBorder="1" applyAlignment="1">
      <alignment horizontal="center" vertical="center" wrapText="1"/>
    </xf>
    <xf numFmtId="2" fontId="14" fillId="5" borderId="6" xfId="0" applyNumberFormat="1" applyFont="1" applyFill="1" applyBorder="1" applyAlignment="1">
      <alignment horizontal="center" vertical="center"/>
    </xf>
    <xf numFmtId="0" fontId="20" fillId="3" borderId="0" xfId="0" applyFont="1" applyFill="1" applyBorder="1" applyAlignment="1">
      <alignment horizontal="left" vertical="center" wrapText="1"/>
    </xf>
    <xf numFmtId="0" fontId="18" fillId="3" borderId="0" xfId="0" applyFont="1" applyFill="1" applyBorder="1" applyAlignment="1">
      <alignment horizontal="center"/>
    </xf>
    <xf numFmtId="0" fontId="3" fillId="3" borderId="1" xfId="0" applyFont="1" applyFill="1" applyBorder="1" applyAlignment="1">
      <alignment horizontal="center" vertical="center" wrapText="1"/>
    </xf>
    <xf numFmtId="0" fontId="24" fillId="3" borderId="0" xfId="0" applyFont="1" applyFill="1" applyAlignment="1">
      <alignment vertical="center"/>
    </xf>
    <xf numFmtId="0" fontId="24" fillId="3" borderId="0" xfId="0" applyFont="1" applyFill="1" applyAlignment="1">
      <alignment horizontal="center" vertical="center" wrapText="1"/>
    </xf>
    <xf numFmtId="2" fontId="24" fillId="3" borderId="0" xfId="0" applyNumberFormat="1" applyFont="1" applyFill="1" applyAlignment="1">
      <alignment horizontal="center" vertical="center" wrapText="1"/>
    </xf>
    <xf numFmtId="0" fontId="24" fillId="3" borderId="1" xfId="0" applyFont="1" applyFill="1" applyBorder="1" applyAlignment="1">
      <alignment horizontal="center" vertical="center" textRotation="90" wrapText="1"/>
    </xf>
    <xf numFmtId="2" fontId="24" fillId="3" borderId="1" xfId="0" applyNumberFormat="1" applyFont="1" applyFill="1" applyBorder="1" applyAlignment="1">
      <alignment horizontal="center" vertical="center" textRotation="90" wrapText="1"/>
    </xf>
    <xf numFmtId="0" fontId="24" fillId="3" borderId="1" xfId="0" applyFont="1" applyFill="1" applyBorder="1" applyAlignment="1">
      <alignment horizontal="center" vertical="center" wrapText="1"/>
    </xf>
    <xf numFmtId="2" fontId="24" fillId="3" borderId="1" xfId="0" applyNumberFormat="1" applyFont="1" applyFill="1" applyBorder="1" applyAlignment="1">
      <alignment horizontal="center" vertical="center" wrapText="1"/>
    </xf>
    <xf numFmtId="0" fontId="24" fillId="3" borderId="2" xfId="0" applyFont="1" applyFill="1" applyBorder="1" applyAlignment="1">
      <alignment horizontal="center" vertical="center" wrapText="1"/>
    </xf>
    <xf numFmtId="1" fontId="24" fillId="3" borderId="2" xfId="0" applyNumberFormat="1" applyFont="1" applyFill="1" applyBorder="1" applyAlignment="1">
      <alignment horizontal="center" vertical="center" wrapText="1"/>
    </xf>
    <xf numFmtId="0" fontId="24" fillId="3" borderId="1" xfId="0" applyFont="1" applyFill="1" applyBorder="1" applyAlignment="1">
      <alignment horizontal="left" vertical="center" wrapText="1"/>
    </xf>
    <xf numFmtId="4" fontId="24" fillId="3" borderId="1" xfId="0" applyNumberFormat="1" applyFont="1" applyFill="1" applyBorder="1" applyAlignment="1">
      <alignment horizontal="center" vertical="center" wrapText="1"/>
    </xf>
    <xf numFmtId="4" fontId="24" fillId="3" borderId="1" xfId="0" applyNumberFormat="1" applyFont="1" applyFill="1" applyBorder="1" applyAlignment="1">
      <alignment horizontal="center" vertical="center"/>
    </xf>
    <xf numFmtId="2" fontId="24" fillId="3" borderId="1" xfId="0" applyNumberFormat="1"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left" vertical="center" wrapText="1" shrinkToFit="1"/>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1" xfId="2" applyFont="1" applyFill="1" applyBorder="1" applyAlignment="1">
      <alignment horizontal="center" vertical="center" wrapText="1"/>
    </xf>
    <xf numFmtId="0" fontId="24" fillId="3" borderId="1" xfId="2" applyFont="1" applyFill="1" applyBorder="1" applyAlignment="1">
      <alignment horizontal="center" vertical="center"/>
    </xf>
    <xf numFmtId="4" fontId="26" fillId="3" borderId="1" xfId="0" applyNumberFormat="1" applyFont="1" applyFill="1" applyBorder="1" applyAlignment="1">
      <alignment horizontal="center" vertical="center" wrapText="1"/>
    </xf>
    <xf numFmtId="0" fontId="24" fillId="5" borderId="1" xfId="0" applyFont="1" applyFill="1" applyBorder="1" applyAlignment="1">
      <alignment horizontal="left" vertical="center" wrapText="1"/>
    </xf>
    <xf numFmtId="4" fontId="27" fillId="3" borderId="1" xfId="0" applyNumberFormat="1" applyFont="1" applyFill="1" applyBorder="1" applyAlignment="1">
      <alignment horizontal="center" vertical="center" wrapText="1"/>
    </xf>
    <xf numFmtId="4" fontId="27" fillId="3" borderId="1" xfId="0" applyNumberFormat="1" applyFont="1" applyFill="1" applyBorder="1" applyAlignment="1">
      <alignment horizontal="center" vertical="center"/>
    </xf>
    <xf numFmtId="0" fontId="27" fillId="4" borderId="1" xfId="0" applyFont="1" applyFill="1" applyBorder="1" applyAlignment="1">
      <alignment horizontal="left" vertical="center" wrapText="1"/>
    </xf>
    <xf numFmtId="0" fontId="27" fillId="4" borderId="1" xfId="0" applyFont="1" applyFill="1" applyBorder="1" applyAlignment="1">
      <alignment horizontal="center" vertical="center"/>
    </xf>
    <xf numFmtId="1" fontId="27" fillId="4" borderId="1" xfId="0" applyNumberFormat="1" applyFont="1" applyFill="1" applyBorder="1" applyAlignment="1">
      <alignment horizontal="center" vertical="center"/>
    </xf>
    <xf numFmtId="166" fontId="27" fillId="4" borderId="1" xfId="0" applyNumberFormat="1" applyFont="1" applyFill="1" applyBorder="1" applyAlignment="1">
      <alignment horizontal="center" vertical="center" shrinkToFit="1"/>
    </xf>
    <xf numFmtId="0" fontId="27" fillId="4" borderId="1" xfId="0" applyFont="1" applyFill="1" applyBorder="1" applyAlignment="1">
      <alignment horizontal="center" vertical="center" shrinkToFit="1"/>
    </xf>
    <xf numFmtId="0" fontId="26" fillId="4" borderId="1" xfId="0" applyFont="1" applyFill="1" applyBorder="1" applyAlignment="1">
      <alignment horizontal="center" vertical="center"/>
    </xf>
    <xf numFmtId="0" fontId="27" fillId="4" borderId="5" xfId="0" applyFont="1" applyFill="1" applyBorder="1" applyAlignment="1">
      <alignment horizontal="left" vertical="center" wrapText="1"/>
    </xf>
    <xf numFmtId="0" fontId="27" fillId="4" borderId="5" xfId="0" applyFont="1" applyFill="1" applyBorder="1" applyAlignment="1">
      <alignment horizontal="center" vertical="center"/>
    </xf>
    <xf numFmtId="166" fontId="27" fillId="4" borderId="5" xfId="0" applyNumberFormat="1" applyFont="1" applyFill="1" applyBorder="1" applyAlignment="1">
      <alignment horizontal="center" vertical="center" shrinkToFit="1"/>
    </xf>
    <xf numFmtId="0" fontId="27" fillId="4" borderId="1" xfId="0" applyFont="1" applyFill="1" applyBorder="1" applyAlignment="1">
      <alignment horizontal="center" vertical="center" wrapText="1"/>
    </xf>
    <xf numFmtId="167" fontId="27" fillId="4" borderId="1" xfId="0" applyNumberFormat="1" applyFont="1" applyFill="1" applyBorder="1" applyAlignment="1">
      <alignment horizontal="center" vertical="center" shrinkToFit="1"/>
    </xf>
    <xf numFmtId="0" fontId="27" fillId="4" borderId="7" xfId="0" applyFont="1" applyFill="1" applyBorder="1" applyAlignment="1">
      <alignment horizontal="left" vertical="center" wrapText="1"/>
    </xf>
    <xf numFmtId="0" fontId="27" fillId="4" borderId="7" xfId="0" applyFont="1" applyFill="1" applyBorder="1" applyAlignment="1">
      <alignment horizontal="center" vertical="center" wrapText="1"/>
    </xf>
    <xf numFmtId="166" fontId="27" fillId="4" borderId="1" xfId="0" applyNumberFormat="1" applyFont="1" applyFill="1" applyBorder="1" applyAlignment="1">
      <alignment horizontal="center" shrinkToFit="1"/>
    </xf>
    <xf numFmtId="0" fontId="27" fillId="5" borderId="1" xfId="0" applyFont="1" applyFill="1" applyBorder="1" applyAlignment="1">
      <alignment horizontal="left" vertical="center" wrapText="1"/>
    </xf>
    <xf numFmtId="169" fontId="27" fillId="4" borderId="1" xfId="0" applyNumberFormat="1" applyFont="1" applyFill="1" applyBorder="1" applyAlignment="1">
      <alignment horizontal="left" vertical="center" wrapText="1"/>
    </xf>
    <xf numFmtId="4" fontId="27" fillId="4" borderId="1" xfId="0" applyNumberFormat="1" applyFont="1" applyFill="1" applyBorder="1" applyAlignment="1">
      <alignment horizontal="center" vertical="center"/>
    </xf>
    <xf numFmtId="4" fontId="26" fillId="4" borderId="1" xfId="0" applyNumberFormat="1" applyFont="1" applyFill="1" applyBorder="1" applyAlignment="1">
      <alignment horizontal="center" vertical="center"/>
    </xf>
    <xf numFmtId="4" fontId="27" fillId="4" borderId="1" xfId="0" applyNumberFormat="1" applyFont="1" applyFill="1" applyBorder="1" applyAlignment="1">
      <alignment horizontal="center" vertical="center" wrapText="1"/>
    </xf>
    <xf numFmtId="4" fontId="27" fillId="4" borderId="1" xfId="0" applyNumberFormat="1" applyFont="1" applyFill="1" applyBorder="1" applyAlignment="1">
      <alignment horizontal="center" vertical="center" shrinkToFit="1"/>
    </xf>
    <xf numFmtId="0" fontId="27" fillId="4" borderId="1" xfId="2" applyFont="1" applyFill="1" applyBorder="1" applyAlignment="1">
      <alignment horizontal="center" vertical="center" wrapText="1"/>
    </xf>
    <xf numFmtId="0" fontId="27" fillId="4" borderId="1" xfId="2" applyFont="1" applyFill="1" applyBorder="1" applyAlignment="1">
      <alignment horizontal="center" vertical="center"/>
    </xf>
    <xf numFmtId="166" fontId="27" fillId="4" borderId="1" xfId="0" applyNumberFormat="1" applyFont="1" applyFill="1" applyBorder="1" applyAlignment="1">
      <alignment horizontal="center" vertical="center" wrapText="1"/>
    </xf>
    <xf numFmtId="0" fontId="27" fillId="4" borderId="6" xfId="0" applyFont="1" applyFill="1" applyBorder="1" applyAlignment="1">
      <alignment horizontal="left" vertical="center" wrapText="1"/>
    </xf>
    <xf numFmtId="0" fontId="27" fillId="4" borderId="6" xfId="0" applyFont="1" applyFill="1" applyBorder="1" applyAlignment="1">
      <alignment horizontal="center" vertical="center" wrapText="1"/>
    </xf>
    <xf numFmtId="166" fontId="27" fillId="4" borderId="6" xfId="0" applyNumberFormat="1" applyFont="1" applyFill="1" applyBorder="1" applyAlignment="1">
      <alignment horizontal="center" vertical="center" wrapText="1"/>
    </xf>
    <xf numFmtId="4" fontId="27" fillId="4" borderId="6" xfId="0" applyNumberFormat="1" applyFont="1" applyFill="1" applyBorder="1" applyAlignment="1">
      <alignment horizontal="center" vertical="center" wrapText="1"/>
    </xf>
    <xf numFmtId="0" fontId="25" fillId="4" borderId="1" xfId="0" applyFont="1" applyFill="1" applyBorder="1" applyAlignment="1">
      <alignment horizontal="center"/>
    </xf>
    <xf numFmtId="0" fontId="27" fillId="4" borderId="6" xfId="0" applyFont="1" applyFill="1" applyBorder="1" applyAlignment="1">
      <alignment horizontal="center" vertical="center"/>
    </xf>
    <xf numFmtId="166" fontId="27" fillId="4" borderId="6" xfId="0" applyNumberFormat="1" applyFont="1" applyFill="1" applyBorder="1" applyAlignment="1">
      <alignment horizontal="center" vertical="center" shrinkToFit="1"/>
    </xf>
    <xf numFmtId="0" fontId="27" fillId="4" borderId="1" xfId="0" applyFont="1" applyFill="1" applyBorder="1" applyAlignment="1">
      <alignment horizontal="left" wrapText="1"/>
    </xf>
    <xf numFmtId="4" fontId="27" fillId="4" borderId="1" xfId="1" applyNumberFormat="1" applyFont="1" applyFill="1" applyBorder="1" applyAlignment="1" applyProtection="1">
      <alignment horizontal="center" vertical="center"/>
    </xf>
    <xf numFmtId="0" fontId="27" fillId="4" borderId="1" xfId="0" applyFont="1" applyFill="1" applyBorder="1" applyAlignment="1">
      <alignment horizontal="center"/>
    </xf>
    <xf numFmtId="4" fontId="27" fillId="4" borderId="1" xfId="0" applyNumberFormat="1" applyFont="1" applyFill="1" applyBorder="1" applyAlignment="1">
      <alignment horizontal="center"/>
    </xf>
    <xf numFmtId="0" fontId="27" fillId="3" borderId="1" xfId="0" applyFont="1" applyFill="1" applyBorder="1" applyAlignment="1">
      <alignment horizontal="left" vertical="center" wrapText="1"/>
    </xf>
    <xf numFmtId="170" fontId="24" fillId="3" borderId="1" xfId="0" applyNumberFormat="1" applyFont="1" applyFill="1" applyBorder="1" applyAlignment="1">
      <alignment horizontal="center" vertical="center" wrapText="1"/>
    </xf>
    <xf numFmtId="4" fontId="24" fillId="3" borderId="3" xfId="0" applyNumberFormat="1" applyFont="1" applyFill="1" applyBorder="1" applyAlignment="1">
      <alignment horizontal="center" vertical="center" wrapText="1"/>
    </xf>
    <xf numFmtId="4" fontId="24" fillId="3" borderId="3" xfId="0" applyNumberFormat="1" applyFont="1" applyFill="1" applyBorder="1" applyAlignment="1">
      <alignment horizontal="center" vertical="center"/>
    </xf>
    <xf numFmtId="4" fontId="24" fillId="3" borderId="1" xfId="0" applyNumberFormat="1" applyFont="1" applyFill="1" applyBorder="1" applyAlignment="1">
      <alignment vertical="center"/>
    </xf>
    <xf numFmtId="0" fontId="27" fillId="3" borderId="6" xfId="0" applyFont="1" applyFill="1" applyBorder="1" applyAlignment="1">
      <alignment horizontal="left" vertical="center" wrapText="1"/>
    </xf>
    <xf numFmtId="0" fontId="24" fillId="3" borderId="6" xfId="0" applyFont="1" applyFill="1" applyBorder="1" applyAlignment="1">
      <alignment horizontal="center" vertical="center" wrapText="1"/>
    </xf>
    <xf numFmtId="4" fontId="24" fillId="3" borderId="6" xfId="0" applyNumberFormat="1" applyFont="1" applyFill="1" applyBorder="1" applyAlignment="1">
      <alignment horizontal="center" vertical="center" wrapText="1"/>
    </xf>
    <xf numFmtId="4" fontId="24" fillId="3" borderId="8" xfId="0" applyNumberFormat="1" applyFont="1" applyFill="1" applyBorder="1" applyAlignment="1">
      <alignment horizontal="center" vertical="center" wrapText="1"/>
    </xf>
    <xf numFmtId="0" fontId="27" fillId="3" borderId="1" xfId="0" applyFont="1" applyFill="1" applyBorder="1" applyAlignment="1">
      <alignment horizontal="center" vertical="center"/>
    </xf>
    <xf numFmtId="4" fontId="27" fillId="3" borderId="6" xfId="0" applyNumberFormat="1" applyFont="1" applyFill="1" applyBorder="1" applyAlignment="1">
      <alignment horizontal="center" vertical="center" wrapText="1"/>
    </xf>
    <xf numFmtId="4" fontId="27" fillId="3" borderId="6" xfId="0" applyNumberFormat="1" applyFont="1" applyFill="1" applyBorder="1" applyAlignment="1">
      <alignment horizontal="center" vertical="center"/>
    </xf>
    <xf numFmtId="0" fontId="27" fillId="3" borderId="6" xfId="0" applyFont="1" applyFill="1" applyBorder="1" applyAlignment="1">
      <alignment horizontal="center" vertical="center"/>
    </xf>
    <xf numFmtId="164" fontId="15" fillId="4" borderId="1" xfId="1" applyFont="1" applyFill="1" applyBorder="1" applyProtection="1"/>
    <xf numFmtId="164" fontId="28" fillId="3" borderId="6" xfId="1" applyFont="1" applyFill="1" applyBorder="1" applyProtection="1"/>
    <xf numFmtId="164" fontId="15" fillId="4" borderId="6" xfId="1" applyFont="1" applyFill="1" applyBorder="1" applyProtection="1"/>
    <xf numFmtId="0" fontId="25" fillId="3" borderId="0" xfId="0" applyFont="1" applyFill="1" applyBorder="1" applyAlignment="1">
      <alignment horizontal="left" vertical="center" wrapText="1"/>
    </xf>
    <xf numFmtId="4" fontId="25" fillId="3" borderId="0" xfId="1" applyNumberFormat="1" applyFont="1" applyFill="1" applyBorder="1" applyAlignment="1" applyProtection="1">
      <alignment horizontal="center"/>
    </xf>
    <xf numFmtId="4" fontId="25" fillId="3" borderId="14" xfId="1" applyNumberFormat="1" applyFont="1" applyFill="1" applyBorder="1" applyAlignment="1" applyProtection="1">
      <alignment horizontal="center"/>
    </xf>
    <xf numFmtId="0" fontId="15" fillId="2" borderId="0" xfId="0" applyFont="1" applyFill="1" applyAlignment="1">
      <alignment wrapText="1"/>
    </xf>
    <xf numFmtId="0" fontId="15" fillId="2" borderId="0" xfId="0" applyFont="1" applyFill="1" applyAlignment="1">
      <alignment horizontal="center"/>
    </xf>
    <xf numFmtId="0" fontId="6" fillId="0" borderId="0" xfId="0" applyFont="1"/>
    <xf numFmtId="0" fontId="32" fillId="3" borderId="0" xfId="0" applyFont="1" applyFill="1"/>
    <xf numFmtId="0" fontId="32" fillId="2" borderId="0" xfId="0" applyFont="1" applyFill="1"/>
    <xf numFmtId="0" fontId="32" fillId="0" borderId="0" xfId="0" applyFont="1"/>
    <xf numFmtId="0" fontId="10" fillId="3" borderId="1" xfId="0" applyFont="1" applyFill="1" applyBorder="1" applyAlignment="1">
      <alignment horizontal="center" vertical="center" wrapText="1"/>
    </xf>
    <xf numFmtId="4" fontId="9" fillId="4" borderId="1" xfId="1" applyNumberFormat="1" applyFont="1" applyFill="1" applyBorder="1" applyAlignment="1" applyProtection="1">
      <alignment horizontal="center"/>
    </xf>
    <xf numFmtId="0" fontId="33" fillId="3" borderId="0" xfId="0" applyFont="1" applyFill="1"/>
    <xf numFmtId="0" fontId="33" fillId="2" borderId="0" xfId="0" applyFont="1" applyFill="1"/>
    <xf numFmtId="164" fontId="33" fillId="4" borderId="1" xfId="1" applyFont="1" applyFill="1" applyBorder="1" applyAlignment="1" applyProtection="1">
      <alignment horizontal="center"/>
    </xf>
    <xf numFmtId="4" fontId="3" fillId="3" borderId="1"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7"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 xfId="2" applyFont="1" applyFill="1" applyBorder="1" applyAlignment="1">
      <alignment horizontal="center" vertical="center" wrapText="1"/>
    </xf>
    <xf numFmtId="1" fontId="18" fillId="4" borderId="1" xfId="0" applyNumberFormat="1" applyFont="1" applyFill="1" applyBorder="1" applyAlignment="1">
      <alignment horizontal="center" vertical="center"/>
    </xf>
    <xf numFmtId="166" fontId="18"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xf>
    <xf numFmtId="166" fontId="18" fillId="4" borderId="6" xfId="0" applyNumberFormat="1" applyFont="1" applyFill="1" applyBorder="1" applyAlignment="1">
      <alignment horizontal="center" vertical="center" wrapText="1"/>
    </xf>
    <xf numFmtId="0" fontId="18" fillId="4" borderId="6" xfId="0" applyFont="1" applyFill="1" applyBorder="1" applyAlignment="1">
      <alignment horizontal="center" vertical="center"/>
    </xf>
    <xf numFmtId="0" fontId="18" fillId="4" borderId="1" xfId="0" applyFont="1" applyFill="1" applyBorder="1" applyAlignment="1">
      <alignment horizontal="center"/>
    </xf>
    <xf numFmtId="0" fontId="4" fillId="3" borderId="6" xfId="0" applyFont="1" applyFill="1" applyBorder="1" applyAlignment="1">
      <alignment horizontal="center" vertical="center" wrapText="1"/>
    </xf>
    <xf numFmtId="0" fontId="18" fillId="3" borderId="1" xfId="0" applyFont="1" applyFill="1" applyBorder="1" applyAlignment="1">
      <alignment horizontal="center" vertical="center"/>
    </xf>
    <xf numFmtId="0" fontId="18" fillId="3" borderId="6" xfId="0" applyFont="1" applyFill="1" applyBorder="1" applyAlignment="1">
      <alignment horizontal="center" vertical="center"/>
    </xf>
    <xf numFmtId="0" fontId="35" fillId="2" borderId="0" xfId="0" applyFont="1" applyFill="1"/>
    <xf numFmtId="0" fontId="32" fillId="7" borderId="0" xfId="0" applyFont="1" applyFill="1"/>
    <xf numFmtId="2" fontId="10" fillId="3" borderId="1" xfId="1" applyNumberFormat="1" applyFont="1" applyFill="1" applyBorder="1" applyAlignment="1" applyProtection="1">
      <alignment horizontal="center" vertical="center"/>
    </xf>
    <xf numFmtId="2" fontId="10" fillId="3" borderId="1" xfId="1" applyNumberFormat="1" applyFont="1" applyFill="1" applyBorder="1" applyAlignment="1" applyProtection="1">
      <alignment horizontal="center"/>
    </xf>
    <xf numFmtId="0" fontId="38" fillId="3" borderId="0" xfId="0" applyFont="1" applyFill="1"/>
    <xf numFmtId="0" fontId="38" fillId="2" borderId="0" xfId="0" applyFont="1" applyFill="1"/>
    <xf numFmtId="0" fontId="32" fillId="6" borderId="0" xfId="0" applyFont="1" applyFill="1"/>
    <xf numFmtId="0" fontId="32" fillId="8" borderId="0" xfId="0" applyFont="1" applyFill="1"/>
    <xf numFmtId="0" fontId="6" fillId="9" borderId="0" xfId="0" applyFont="1" applyFill="1"/>
    <xf numFmtId="0" fontId="9" fillId="3" borderId="0" xfId="0" applyFont="1" applyFill="1"/>
    <xf numFmtId="0" fontId="9" fillId="2" borderId="0" xfId="0" applyFont="1" applyFill="1"/>
    <xf numFmtId="166" fontId="10" fillId="4" borderId="1" xfId="0" applyNumberFormat="1" applyFont="1" applyFill="1" applyBorder="1" applyAlignment="1">
      <alignment horizontal="center" shrinkToFit="1"/>
    </xf>
    <xf numFmtId="166" fontId="10" fillId="4" borderId="1" xfId="0" applyNumberFormat="1" applyFont="1" applyFill="1" applyBorder="1" applyAlignment="1">
      <alignment horizontal="center" vertical="center" shrinkToFit="1"/>
    </xf>
    <xf numFmtId="2" fontId="10" fillId="4" borderId="1" xfId="0" applyNumberFormat="1" applyFont="1" applyFill="1" applyBorder="1" applyAlignment="1">
      <alignment horizontal="center" vertical="center" shrinkToFit="1"/>
    </xf>
    <xf numFmtId="0" fontId="10" fillId="4" borderId="1" xfId="0" applyFont="1" applyFill="1" applyBorder="1" applyAlignment="1">
      <alignment horizontal="center" shrinkToFit="1"/>
    </xf>
    <xf numFmtId="0" fontId="10" fillId="4" borderId="1" xfId="0" applyFont="1" applyFill="1" applyBorder="1" applyAlignment="1">
      <alignment horizontal="center" vertical="center" shrinkToFit="1"/>
    </xf>
    <xf numFmtId="0" fontId="19" fillId="4" borderId="1" xfId="0" applyFont="1" applyFill="1" applyBorder="1" applyAlignment="1">
      <alignment horizontal="center" shrinkToFit="1"/>
    </xf>
    <xf numFmtId="2" fontId="10" fillId="4" borderId="1" xfId="0" applyNumberFormat="1" applyFont="1" applyFill="1" applyBorder="1" applyAlignment="1">
      <alignment horizontal="center" shrinkToFit="1"/>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shrinkToFit="1"/>
    </xf>
    <xf numFmtId="0" fontId="19" fillId="4" borderId="1" xfId="0" applyFont="1" applyFill="1" applyBorder="1" applyAlignment="1">
      <alignment horizontal="center" vertical="center" shrinkToFit="1"/>
    </xf>
    <xf numFmtId="4" fontId="10" fillId="4" borderId="1" xfId="0" applyNumberFormat="1" applyFont="1" applyFill="1" applyBorder="1" applyAlignment="1">
      <alignment horizontal="center" vertical="center"/>
    </xf>
    <xf numFmtId="4" fontId="10" fillId="4" borderId="1" xfId="0" applyNumberFormat="1" applyFont="1" applyFill="1" applyBorder="1" applyAlignment="1">
      <alignment horizontal="center" shrinkToFit="1"/>
    </xf>
    <xf numFmtId="2" fontId="10" fillId="4" borderId="1" xfId="0" applyNumberFormat="1" applyFont="1" applyFill="1" applyBorder="1" applyAlignment="1">
      <alignment horizontal="center"/>
    </xf>
    <xf numFmtId="0" fontId="31" fillId="8" borderId="1" xfId="0" applyFont="1" applyFill="1" applyBorder="1" applyAlignment="1">
      <alignment horizontal="center"/>
    </xf>
    <xf numFmtId="0" fontId="32" fillId="9" borderId="0" xfId="0" applyFont="1" applyFill="1"/>
    <xf numFmtId="0" fontId="32" fillId="10" borderId="0" xfId="0" applyFont="1" applyFill="1"/>
    <xf numFmtId="4" fontId="10" fillId="3"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xf>
    <xf numFmtId="14" fontId="10" fillId="3" borderId="1" xfId="0" applyNumberFormat="1" applyFont="1" applyFill="1" applyBorder="1" applyAlignment="1">
      <alignment horizontal="center" vertical="center"/>
    </xf>
    <xf numFmtId="4" fontId="10" fillId="3" borderId="1" xfId="0" applyNumberFormat="1" applyFont="1" applyFill="1" applyBorder="1" applyAlignment="1">
      <alignment horizontal="center"/>
    </xf>
    <xf numFmtId="0" fontId="10" fillId="3" borderId="1" xfId="0" applyFont="1" applyFill="1" applyBorder="1" applyAlignment="1">
      <alignment horizontal="center"/>
    </xf>
    <xf numFmtId="0" fontId="0" fillId="11" borderId="0" xfId="0" applyFont="1" applyFill="1"/>
    <xf numFmtId="2" fontId="1" fillId="4" borderId="0" xfId="0" applyNumberFormat="1" applyFont="1" applyFill="1" applyBorder="1" applyAlignment="1">
      <alignment horizontal="center" vertical="center" wrapText="1"/>
    </xf>
    <xf numFmtId="0" fontId="22" fillId="3" borderId="0" xfId="0" applyFont="1" applyFill="1" applyBorder="1" applyAlignment="1">
      <alignment horizontal="center" vertical="center"/>
    </xf>
    <xf numFmtId="0" fontId="22" fillId="3" borderId="0" xfId="0" applyFont="1" applyFill="1" applyBorder="1" applyAlignment="1">
      <alignment horizontal="center" vertical="top" wrapText="1"/>
    </xf>
    <xf numFmtId="0" fontId="23" fillId="3" borderId="0" xfId="0" applyFont="1" applyFill="1" applyBorder="1" applyAlignment="1">
      <alignment horizontal="left" vertical="center" wrapText="1"/>
    </xf>
    <xf numFmtId="0" fontId="22" fillId="3" borderId="0" xfId="0" applyFont="1" applyFill="1" applyBorder="1" applyAlignment="1">
      <alignment horizontal="center" vertical="center" wrapText="1"/>
    </xf>
    <xf numFmtId="0" fontId="5" fillId="3" borderId="1" xfId="0" applyFont="1" applyFill="1" applyBorder="1" applyAlignment="1">
      <alignment horizontal="center" vertical="center" textRotation="90" wrapText="1"/>
    </xf>
    <xf numFmtId="0" fontId="24" fillId="3" borderId="1" xfId="0" applyFont="1" applyFill="1" applyBorder="1" applyAlignment="1">
      <alignment horizontal="center" vertical="center" textRotation="90" wrapText="1"/>
    </xf>
    <xf numFmtId="0" fontId="24" fillId="3" borderId="1" xfId="0" applyFont="1" applyFill="1" applyBorder="1" applyAlignment="1">
      <alignment horizontal="center" vertical="center" wrapText="1"/>
    </xf>
    <xf numFmtId="2" fontId="24" fillId="3" borderId="1" xfId="0" applyNumberFormat="1"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10" fillId="4" borderId="1" xfId="0" applyFont="1" applyFill="1" applyBorder="1" applyAlignment="1">
      <alignment horizontal="left"/>
    </xf>
    <xf numFmtId="0" fontId="10" fillId="4" borderId="1" xfId="0" applyFont="1" applyFill="1" applyBorder="1" applyAlignment="1">
      <alignment horizontal="center" vertical="center"/>
    </xf>
    <xf numFmtId="0" fontId="10" fillId="4" borderId="3" xfId="0" applyFont="1" applyFill="1" applyBorder="1" applyAlignment="1">
      <alignment horizontal="left" wrapText="1"/>
    </xf>
    <xf numFmtId="0" fontId="10" fillId="4" borderId="15" xfId="0" applyFont="1" applyFill="1" applyBorder="1" applyAlignment="1">
      <alignment horizontal="left" wrapText="1"/>
    </xf>
    <xf numFmtId="0" fontId="10" fillId="4" borderId="4" xfId="0" applyFont="1" applyFill="1" applyBorder="1" applyAlignment="1">
      <alignment horizontal="left" wrapText="1"/>
    </xf>
    <xf numFmtId="0" fontId="30" fillId="6" borderId="11" xfId="0" applyFont="1" applyFill="1" applyBorder="1" applyAlignment="1">
      <alignment horizontal="center" vertical="center"/>
    </xf>
    <xf numFmtId="0" fontId="3" fillId="3" borderId="6" xfId="0" applyFont="1" applyFill="1" applyBorder="1" applyAlignment="1">
      <alignment horizontal="center" vertical="center" wrapText="1"/>
    </xf>
    <xf numFmtId="0" fontId="10" fillId="3" borderId="1" xfId="0" applyFont="1" applyFill="1" applyBorder="1" applyAlignment="1">
      <alignment horizontal="left" vertical="center"/>
    </xf>
    <xf numFmtId="0" fontId="10" fillId="3" borderId="6" xfId="0" applyFont="1" applyFill="1" applyBorder="1" applyAlignment="1">
      <alignment horizontal="center"/>
    </xf>
    <xf numFmtId="0" fontId="10" fillId="3" borderId="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24" fillId="0" borderId="0" xfId="0" applyFont="1" applyFill="1" applyAlignment="1">
      <alignment horizontal="center" vertical="center" wrapText="1"/>
    </xf>
    <xf numFmtId="2" fontId="24" fillId="0" borderId="0" xfId="0" applyNumberFormat="1" applyFont="1" applyFill="1" applyAlignment="1">
      <alignment horizontal="center" vertical="center" wrapText="1"/>
    </xf>
    <xf numFmtId="0" fontId="24" fillId="0" borderId="1" xfId="0" applyFont="1" applyFill="1" applyBorder="1" applyAlignment="1">
      <alignment horizontal="center" vertical="center" textRotation="90" wrapText="1"/>
    </xf>
    <xf numFmtId="0" fontId="24" fillId="0" borderId="1" xfId="0" applyFont="1" applyFill="1" applyBorder="1" applyAlignment="1">
      <alignment horizontal="center" vertical="center" wrapText="1"/>
    </xf>
    <xf numFmtId="2" fontId="24" fillId="0" borderId="1" xfId="0" applyNumberFormat="1" applyFont="1" applyFill="1" applyBorder="1" applyAlignment="1">
      <alignment horizontal="center" vertical="center" textRotation="90" wrapText="1"/>
    </xf>
    <xf numFmtId="0" fontId="24" fillId="0" borderId="1" xfId="0" applyFont="1" applyFill="1" applyBorder="1" applyAlignment="1">
      <alignment horizontal="center" vertical="center" wrapText="1"/>
    </xf>
    <xf numFmtId="2" fontId="24" fillId="0" borderId="1"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 fontId="24" fillId="0" borderId="2" xfId="0" applyNumberFormat="1" applyFont="1" applyFill="1" applyBorder="1" applyAlignment="1">
      <alignment horizontal="center" vertical="center" wrapText="1"/>
    </xf>
    <xf numFmtId="4" fontId="24" fillId="0" borderId="1" xfId="0" applyNumberFormat="1" applyFont="1" applyFill="1" applyBorder="1" applyAlignment="1">
      <alignment horizontal="center" vertical="center" wrapText="1"/>
    </xf>
    <xf numFmtId="1" fontId="24"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2" fontId="24" fillId="0" borderId="1" xfId="0" applyNumberFormat="1" applyFont="1" applyFill="1" applyBorder="1" applyAlignment="1">
      <alignment horizontal="center" vertical="center"/>
    </xf>
    <xf numFmtId="4" fontId="30" fillId="0" borderId="1" xfId="0" applyNumberFormat="1" applyFont="1" applyFill="1" applyBorder="1" applyAlignment="1">
      <alignment horizontal="center" vertical="center" wrapText="1"/>
    </xf>
    <xf numFmtId="1" fontId="30"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wrapText="1"/>
    </xf>
    <xf numFmtId="4" fontId="31" fillId="0" borderId="1" xfId="1" applyNumberFormat="1" applyFont="1" applyFill="1" applyBorder="1" applyAlignment="1" applyProtection="1">
      <alignment horizontal="center"/>
    </xf>
    <xf numFmtId="3" fontId="31" fillId="0" borderId="1" xfId="1" applyNumberFormat="1" applyFont="1" applyFill="1" applyBorder="1" applyAlignment="1" applyProtection="1">
      <alignment horizontal="center"/>
    </xf>
    <xf numFmtId="4" fontId="36" fillId="0" borderId="1" xfId="1" applyNumberFormat="1" applyFont="1" applyFill="1" applyBorder="1" applyAlignment="1" applyProtection="1">
      <alignment horizontal="center"/>
    </xf>
    <xf numFmtId="3" fontId="36" fillId="0" borderId="1" xfId="1" applyNumberFormat="1" applyFont="1" applyFill="1" applyBorder="1" applyAlignment="1" applyProtection="1">
      <alignment horizontal="center"/>
    </xf>
    <xf numFmtId="4" fontId="24" fillId="0" borderId="1" xfId="0" applyNumberFormat="1" applyFont="1" applyFill="1" applyBorder="1" applyAlignment="1">
      <alignment horizontal="center" vertical="center"/>
    </xf>
    <xf numFmtId="1" fontId="24"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1" fontId="24" fillId="0" borderId="1" xfId="2" applyNumberFormat="1" applyFont="1" applyFill="1" applyBorder="1" applyAlignment="1">
      <alignment horizontal="center" vertical="center"/>
    </xf>
    <xf numFmtId="4" fontId="27" fillId="0" borderId="1" xfId="0" applyNumberFormat="1" applyFont="1" applyFill="1" applyBorder="1" applyAlignment="1">
      <alignment horizontal="center" vertical="center" wrapText="1"/>
    </xf>
    <xf numFmtId="1" fontId="36" fillId="0" borderId="1" xfId="1" applyNumberFormat="1" applyFont="1" applyFill="1" applyBorder="1" applyAlignment="1" applyProtection="1">
      <alignment horizontal="center"/>
    </xf>
    <xf numFmtId="0" fontId="27" fillId="0" borderId="1" xfId="0" applyFont="1" applyFill="1" applyBorder="1" applyAlignment="1">
      <alignment horizontal="center" vertical="center"/>
    </xf>
    <xf numFmtId="1" fontId="27" fillId="0" borderId="1" xfId="0" applyNumberFormat="1" applyFont="1" applyFill="1" applyBorder="1" applyAlignment="1">
      <alignment horizontal="center" vertical="center"/>
    </xf>
    <xf numFmtId="166" fontId="27" fillId="0" borderId="1" xfId="0" applyNumberFormat="1" applyFont="1" applyFill="1" applyBorder="1" applyAlignment="1">
      <alignment horizontal="center" vertical="center" shrinkToFit="1"/>
    </xf>
    <xf numFmtId="0" fontId="26" fillId="0" borderId="1" xfId="0" applyFont="1" applyFill="1" applyBorder="1" applyAlignment="1">
      <alignment horizontal="center" vertical="center"/>
    </xf>
    <xf numFmtId="0" fontId="27" fillId="0" borderId="5" xfId="0" applyFont="1" applyFill="1" applyBorder="1" applyAlignment="1">
      <alignment horizontal="center" vertical="center"/>
    </xf>
    <xf numFmtId="1" fontId="27" fillId="0" borderId="5" xfId="0" applyNumberFormat="1" applyFont="1" applyFill="1" applyBorder="1" applyAlignment="1">
      <alignment horizontal="center" vertical="center"/>
    </xf>
    <xf numFmtId="166" fontId="10" fillId="0" borderId="1" xfId="0" applyNumberFormat="1" applyFont="1" applyFill="1" applyBorder="1" applyAlignment="1">
      <alignment horizontal="center" shrinkToFit="1"/>
    </xf>
    <xf numFmtId="166" fontId="10" fillId="0" borderId="1" xfId="0" applyNumberFormat="1" applyFont="1" applyFill="1" applyBorder="1" applyAlignment="1">
      <alignment horizontal="center" vertical="center" shrinkToFit="1"/>
    </xf>
    <xf numFmtId="1" fontId="10" fillId="0" borderId="1" xfId="0" applyNumberFormat="1" applyFont="1" applyFill="1" applyBorder="1" applyAlignment="1">
      <alignment horizontal="center" shrinkToFit="1"/>
    </xf>
    <xf numFmtId="2" fontId="27" fillId="0" borderId="1" xfId="0" applyNumberFormat="1" applyFont="1" applyFill="1" applyBorder="1" applyAlignment="1">
      <alignment horizontal="center" vertical="center"/>
    </xf>
    <xf numFmtId="168" fontId="27" fillId="0" borderId="1" xfId="0" applyNumberFormat="1" applyFont="1" applyFill="1" applyBorder="1" applyAlignment="1">
      <alignment horizontal="center" vertical="center"/>
    </xf>
    <xf numFmtId="1" fontId="27" fillId="0" borderId="7" xfId="0" applyNumberFormat="1" applyFont="1" applyFill="1" applyBorder="1" applyAlignment="1">
      <alignment horizontal="center" vertical="center" wrapText="1"/>
    </xf>
    <xf numFmtId="1" fontId="27" fillId="0" borderId="1" xfId="0" applyNumberFormat="1" applyFont="1" applyFill="1" applyBorder="1" applyAlignment="1">
      <alignment horizontal="center" vertical="center" wrapText="1"/>
    </xf>
    <xf numFmtId="0" fontId="27" fillId="0" borderId="7" xfId="0" applyFont="1" applyFill="1" applyBorder="1" applyAlignment="1">
      <alignment horizontal="center" vertical="center"/>
    </xf>
    <xf numFmtId="168" fontId="27" fillId="0" borderId="7" xfId="0" applyNumberFormat="1" applyFont="1" applyFill="1" applyBorder="1" applyAlignment="1">
      <alignment horizontal="center" vertical="center"/>
    </xf>
    <xf numFmtId="166" fontId="10" fillId="0" borderId="1" xfId="0" applyNumberFormat="1" applyFont="1" applyFill="1" applyBorder="1" applyAlignment="1">
      <alignment horizontal="center"/>
    </xf>
    <xf numFmtId="1" fontId="10" fillId="0" borderId="1" xfId="0" applyNumberFormat="1" applyFont="1" applyFill="1" applyBorder="1" applyAlignment="1">
      <alignment horizontal="center"/>
    </xf>
    <xf numFmtId="0" fontId="27" fillId="0" borderId="1" xfId="0" applyFont="1" applyFill="1" applyBorder="1" applyAlignment="1">
      <alignment horizontal="center" vertical="center" shrinkToFit="1"/>
    </xf>
    <xf numFmtId="1" fontId="27" fillId="0" borderId="1" xfId="0" applyNumberFormat="1" applyFont="1" applyFill="1" applyBorder="1" applyAlignment="1">
      <alignment horizontal="center" vertical="center" shrinkToFit="1"/>
    </xf>
    <xf numFmtId="0" fontId="26" fillId="0" borderId="1" xfId="0" applyFont="1" applyFill="1" applyBorder="1" applyAlignment="1">
      <alignment horizontal="center" vertical="center" shrinkToFit="1"/>
    </xf>
    <xf numFmtId="1" fontId="10" fillId="0" borderId="1" xfId="0" applyNumberFormat="1" applyFont="1" applyFill="1" applyBorder="1" applyAlignment="1">
      <alignment horizontal="center" vertical="center" shrinkToFit="1"/>
    </xf>
    <xf numFmtId="4" fontId="27" fillId="0" borderId="1"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2" fontId="27" fillId="0" borderId="1" xfId="0"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shrinkToFit="1"/>
    </xf>
    <xf numFmtId="0" fontId="27" fillId="0" borderId="1" xfId="0" applyFont="1" applyFill="1" applyBorder="1" applyAlignment="1">
      <alignment horizontal="center" vertical="center" wrapText="1"/>
    </xf>
    <xf numFmtId="4" fontId="27" fillId="0" borderId="1" xfId="2" applyNumberFormat="1" applyFont="1" applyFill="1" applyBorder="1" applyAlignment="1">
      <alignment horizontal="center" vertical="center" wrapText="1"/>
    </xf>
    <xf numFmtId="1" fontId="27" fillId="0" borderId="1" xfId="2" applyNumberFormat="1" applyFont="1" applyFill="1" applyBorder="1" applyAlignment="1">
      <alignment horizontal="center" vertical="center"/>
    </xf>
    <xf numFmtId="2" fontId="27" fillId="0" borderId="1" xfId="2" applyNumberFormat="1" applyFont="1" applyFill="1" applyBorder="1" applyAlignment="1">
      <alignment horizontal="center" vertical="center" wrapText="1"/>
    </xf>
    <xf numFmtId="4" fontId="10" fillId="0" borderId="1" xfId="0" applyNumberFormat="1" applyFont="1" applyFill="1" applyBorder="1" applyAlignment="1">
      <alignment horizontal="center"/>
    </xf>
    <xf numFmtId="4" fontId="10" fillId="0" borderId="1" xfId="0" applyNumberFormat="1" applyFont="1" applyFill="1" applyBorder="1" applyAlignment="1">
      <alignment horizontal="center" shrinkToFit="1"/>
    </xf>
    <xf numFmtId="4" fontId="26" fillId="0" borderId="1" xfId="0" applyNumberFormat="1" applyFont="1" applyFill="1" applyBorder="1" applyAlignment="1">
      <alignment horizontal="center" vertical="center"/>
    </xf>
    <xf numFmtId="0" fontId="27" fillId="0" borderId="6" xfId="0" applyFont="1" applyFill="1" applyBorder="1" applyAlignment="1">
      <alignment horizontal="center" vertical="center" shrinkToFit="1"/>
    </xf>
    <xf numFmtId="0" fontId="27" fillId="0" borderId="6" xfId="0" applyFont="1" applyFill="1" applyBorder="1" applyAlignment="1">
      <alignment horizontal="center" vertical="center" wrapText="1"/>
    </xf>
    <xf numFmtId="4" fontId="27" fillId="0" borderId="6" xfId="0" applyNumberFormat="1" applyFont="1" applyFill="1" applyBorder="1" applyAlignment="1">
      <alignment horizontal="center" vertical="center" wrapText="1"/>
    </xf>
    <xf numFmtId="0" fontId="10" fillId="0" borderId="1" xfId="0" applyFont="1" applyFill="1" applyBorder="1" applyAlignment="1">
      <alignment horizontal="center"/>
    </xf>
    <xf numFmtId="2" fontId="27" fillId="0" borderId="1" xfId="0" applyNumberFormat="1" applyFont="1" applyFill="1" applyBorder="1" applyAlignment="1">
      <alignment horizontal="center" vertical="center" shrinkToFit="1"/>
    </xf>
    <xf numFmtId="2" fontId="27" fillId="0" borderId="6" xfId="0" applyNumberFormat="1" applyFont="1" applyFill="1" applyBorder="1" applyAlignment="1">
      <alignment horizontal="center" vertical="center" shrinkToFit="1"/>
    </xf>
    <xf numFmtId="1" fontId="27" fillId="0" borderId="6" xfId="0" applyNumberFormat="1" applyFont="1" applyFill="1" applyBorder="1" applyAlignment="1">
      <alignment horizontal="center" vertical="center" shrinkToFit="1"/>
    </xf>
    <xf numFmtId="166" fontId="27" fillId="0" borderId="6" xfId="0" applyNumberFormat="1" applyFont="1" applyFill="1" applyBorder="1" applyAlignment="1">
      <alignment horizontal="center" vertical="center" shrinkToFit="1"/>
    </xf>
    <xf numFmtId="4" fontId="27" fillId="0" borderId="1" xfId="0" applyNumberFormat="1" applyFont="1" applyFill="1" applyBorder="1" applyAlignment="1">
      <alignment horizontal="center"/>
    </xf>
    <xf numFmtId="0" fontId="27" fillId="0" borderId="1" xfId="0" applyFont="1" applyFill="1" applyBorder="1" applyAlignment="1">
      <alignment horizontal="center"/>
    </xf>
    <xf numFmtId="4" fontId="31" fillId="0" borderId="6" xfId="0" applyNumberFormat="1" applyFont="1" applyFill="1" applyBorder="1" applyAlignment="1">
      <alignment horizontal="center"/>
    </xf>
    <xf numFmtId="0" fontId="31" fillId="0" borderId="6" xfId="0" applyFont="1" applyFill="1" applyBorder="1" applyAlignment="1">
      <alignment horizontal="center"/>
    </xf>
    <xf numFmtId="4" fontId="31" fillId="0" borderId="8" xfId="0" applyNumberFormat="1" applyFont="1" applyFill="1" applyBorder="1" applyAlignment="1">
      <alignment horizontal="center"/>
    </xf>
    <xf numFmtId="4" fontId="31" fillId="0" borderId="1" xfId="0" applyNumberFormat="1" applyFont="1" applyFill="1" applyBorder="1" applyAlignment="1">
      <alignment horizontal="center"/>
    </xf>
    <xf numFmtId="0" fontId="31" fillId="0" borderId="1" xfId="0" applyFont="1" applyFill="1" applyBorder="1" applyAlignment="1">
      <alignment horizontal="center"/>
    </xf>
    <xf numFmtId="4" fontId="24" fillId="0" borderId="6" xfId="0" applyNumberFormat="1" applyFont="1" applyFill="1" applyBorder="1" applyAlignment="1">
      <alignment horizontal="center" vertical="center" wrapText="1"/>
    </xf>
    <xf numFmtId="1" fontId="24" fillId="0" borderId="6" xfId="0" applyNumberFormat="1" applyFont="1" applyFill="1" applyBorder="1" applyAlignment="1">
      <alignment horizontal="center" vertical="center" wrapText="1"/>
    </xf>
    <xf numFmtId="4" fontId="27" fillId="0" borderId="6" xfId="0" applyNumberFormat="1" applyFont="1" applyFill="1" applyBorder="1" applyAlignment="1">
      <alignment horizontal="center" vertical="center"/>
    </xf>
    <xf numFmtId="0" fontId="27" fillId="0" borderId="6" xfId="0" applyFont="1" applyFill="1" applyBorder="1" applyAlignment="1">
      <alignment horizontal="center" vertical="center"/>
    </xf>
    <xf numFmtId="1" fontId="10" fillId="0" borderId="1" xfId="0" applyNumberFormat="1" applyFont="1" applyFill="1" applyBorder="1" applyAlignment="1">
      <alignment horizontal="center" vertical="center"/>
    </xf>
    <xf numFmtId="4"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xf>
    <xf numFmtId="1" fontId="27" fillId="0" borderId="6" xfId="0" applyNumberFormat="1" applyFont="1" applyFill="1" applyBorder="1" applyAlignment="1">
      <alignment horizontal="center" vertical="center"/>
    </xf>
    <xf numFmtId="1" fontId="31" fillId="0" borderId="1" xfId="1" applyNumberFormat="1" applyFont="1" applyFill="1" applyBorder="1" applyAlignment="1" applyProtection="1">
      <alignment horizontal="center"/>
    </xf>
    <xf numFmtId="0" fontId="31" fillId="0" borderId="1" xfId="1" applyNumberFormat="1" applyFont="1" applyFill="1" applyBorder="1" applyAlignment="1" applyProtection="1">
      <alignment horizontal="center"/>
    </xf>
    <xf numFmtId="4" fontId="25" fillId="0" borderId="0" xfId="1" applyNumberFormat="1" applyFont="1" applyFill="1" applyBorder="1" applyAlignment="1" applyProtection="1">
      <alignment horizontal="center"/>
    </xf>
    <xf numFmtId="4" fontId="29" fillId="0" borderId="0" xfId="1" applyNumberFormat="1" applyFont="1" applyFill="1" applyBorder="1" applyAlignment="1" applyProtection="1">
      <alignment horizontal="center"/>
    </xf>
    <xf numFmtId="1" fontId="29" fillId="0" borderId="14" xfId="1" applyNumberFormat="1" applyFont="1" applyFill="1" applyBorder="1" applyAlignment="1" applyProtection="1">
      <alignment horizontal="center"/>
    </xf>
    <xf numFmtId="4" fontId="29" fillId="0" borderId="14" xfId="1" applyNumberFormat="1" applyFont="1" applyFill="1" applyBorder="1" applyAlignment="1" applyProtection="1">
      <alignment horizontal="center"/>
    </xf>
    <xf numFmtId="0" fontId="15" fillId="0" borderId="0" xfId="0" applyFont="1" applyFill="1" applyAlignment="1">
      <alignment horizontal="center"/>
    </xf>
    <xf numFmtId="0" fontId="28" fillId="0" borderId="0" xfId="0" applyFont="1" applyFill="1" applyAlignment="1">
      <alignment horizontal="center"/>
    </xf>
    <xf numFmtId="4" fontId="15" fillId="0" borderId="0" xfId="0" applyNumberFormat="1" applyFont="1" applyFill="1" applyAlignment="1">
      <alignment horizontal="center"/>
    </xf>
    <xf numFmtId="0" fontId="31" fillId="0" borderId="1" xfId="0" applyFont="1" applyFill="1" applyBorder="1" applyAlignment="1">
      <alignment horizontal="left"/>
    </xf>
    <xf numFmtId="0" fontId="39" fillId="0" borderId="1" xfId="0" applyFont="1" applyFill="1" applyBorder="1" applyAlignment="1">
      <alignment horizontal="center"/>
    </xf>
    <xf numFmtId="0" fontId="32" fillId="0" borderId="0" xfId="0" applyFont="1" applyFill="1"/>
    <xf numFmtId="0" fontId="31" fillId="0" borderId="12" xfId="0" applyFont="1" applyFill="1" applyBorder="1" applyAlignment="1">
      <alignment horizontal="left" vertical="center" wrapText="1"/>
    </xf>
    <xf numFmtId="0" fontId="39" fillId="0" borderId="13" xfId="0" applyFont="1" applyFill="1" applyBorder="1" applyAlignment="1">
      <alignment horizontal="center"/>
    </xf>
    <xf numFmtId="4" fontId="31" fillId="0" borderId="9" xfId="0" applyNumberFormat="1" applyFont="1" applyFill="1" applyBorder="1" applyAlignment="1">
      <alignment horizontal="center"/>
    </xf>
    <xf numFmtId="166" fontId="31" fillId="0" borderId="6" xfId="0" applyNumberFormat="1" applyFont="1" applyFill="1" applyBorder="1" applyAlignment="1">
      <alignment horizontal="center"/>
    </xf>
    <xf numFmtId="2" fontId="31" fillId="0" borderId="1" xfId="0" applyNumberFormat="1" applyFont="1" applyFill="1" applyBorder="1" applyAlignment="1">
      <alignment horizontal="center" vertical="center"/>
    </xf>
    <xf numFmtId="166" fontId="31" fillId="0" borderId="6" xfId="0" applyNumberFormat="1" applyFont="1" applyFill="1" applyBorder="1" applyAlignment="1">
      <alignment horizontal="center" vertical="center"/>
    </xf>
    <xf numFmtId="166" fontId="31" fillId="0" borderId="1" xfId="0" applyNumberFormat="1" applyFont="1" applyFill="1" applyBorder="1" applyAlignment="1">
      <alignment horizontal="center"/>
    </xf>
    <xf numFmtId="2" fontId="31" fillId="0" borderId="10" xfId="0" applyNumberFormat="1" applyFont="1" applyFill="1" applyBorder="1" applyAlignment="1">
      <alignment horizontal="center" vertical="center"/>
    </xf>
    <xf numFmtId="166" fontId="31" fillId="0" borderId="1" xfId="0" applyNumberFormat="1" applyFont="1" applyFill="1" applyBorder="1" applyAlignment="1">
      <alignment horizontal="center" vertical="center"/>
    </xf>
    <xf numFmtId="0" fontId="39" fillId="0" borderId="10" xfId="0" applyFont="1" applyFill="1" applyBorder="1" applyAlignment="1">
      <alignment horizontal="center"/>
    </xf>
    <xf numFmtId="0" fontId="0" fillId="0" borderId="0" xfId="0" applyFont="1" applyFill="1"/>
    <xf numFmtId="0" fontId="15" fillId="0" borderId="0" xfId="0" applyFont="1" applyFill="1"/>
    <xf numFmtId="0" fontId="6" fillId="0" borderId="0" xfId="0" applyFont="1" applyFill="1"/>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164"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wrapText="1"/>
    </xf>
    <xf numFmtId="2" fontId="36" fillId="0" borderId="1" xfId="1" applyNumberFormat="1" applyFont="1" applyFill="1" applyBorder="1" applyAlignment="1" applyProtection="1">
      <alignment horizontal="center"/>
    </xf>
    <xf numFmtId="0" fontId="37" fillId="0" borderId="0" xfId="0" applyFont="1" applyFill="1"/>
  </cellXfs>
  <cellStyles count="3">
    <cellStyle name="Обычный" xfId="0" builtinId="0"/>
    <cellStyle name="Пояснение" xfId="2" builtinId="53" customBuiltin="1"/>
    <cellStyle name="Финансовый" xfId="1" builtinId="3"/>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13"/>
  <sheetViews>
    <sheetView tabSelected="1" view="pageBreakPreview" topLeftCell="A123" zoomScale="55" zoomScaleNormal="90" zoomScaleSheetLayoutView="55" zoomScalePageLayoutView="80" workbookViewId="0">
      <selection activeCell="V132" sqref="V132:W132"/>
    </sheetView>
  </sheetViews>
  <sheetFormatPr defaultRowHeight="15.75"/>
  <cols>
    <col min="1" max="1" width="4" style="1"/>
    <col min="2" max="2" width="28.28515625" style="170" bestFit="1" customWidth="1"/>
    <col min="3" max="3" width="8.42578125" style="8" bestFit="1" customWidth="1"/>
    <col min="4" max="4" width="9.85546875" style="8" bestFit="1" customWidth="1"/>
    <col min="5" max="5" width="11" style="200" customWidth="1"/>
    <col min="6" max="6" width="14" style="8" bestFit="1" customWidth="1"/>
    <col min="7" max="7" width="11.28515625" style="8" bestFit="1" customWidth="1"/>
    <col min="8" max="8" width="17.42578125" style="359" bestFit="1" customWidth="1"/>
    <col min="9" max="9" width="17.42578125" style="360" bestFit="1" customWidth="1"/>
    <col min="10" max="10" width="16.42578125" style="359" bestFit="1" customWidth="1"/>
    <col min="11" max="11" width="16.140625" style="359" bestFit="1" customWidth="1"/>
    <col min="12" max="12" width="24.28515625" style="359" bestFit="1" customWidth="1"/>
    <col min="13" max="13" width="20.85546875" style="171" bestFit="1" customWidth="1"/>
    <col min="14" max="14" width="22.5703125" style="171" bestFit="1" customWidth="1"/>
    <col min="15" max="15" width="20.5703125" style="171" bestFit="1" customWidth="1"/>
    <col min="16" max="16" width="24.85546875" style="171" bestFit="1" customWidth="1"/>
    <col min="17" max="17" width="18.5703125" style="171" bestFit="1" customWidth="1"/>
    <col min="18" max="18" width="22.85546875" style="1" customWidth="1"/>
    <col min="19" max="19" width="11" style="2"/>
    <col min="20" max="20" width="12.42578125" style="2"/>
    <col min="21" max="21" width="12.28515625" style="2" customWidth="1"/>
    <col min="22" max="22" width="8.7109375" style="1"/>
    <col min="23" max="23" width="9.7109375" style="1"/>
    <col min="24" max="24" width="42.85546875" style="1"/>
    <col min="25" max="1025" width="7.42578125" style="1"/>
  </cols>
  <sheetData>
    <row r="1" spans="1:1025" s="3" customFormat="1" ht="207.75" customHeight="1">
      <c r="A1" s="9"/>
      <c r="B1" s="94"/>
      <c r="C1" s="94"/>
      <c r="D1" s="94"/>
      <c r="E1" s="13"/>
      <c r="F1" s="94"/>
      <c r="G1" s="94"/>
      <c r="H1" s="267"/>
      <c r="I1" s="267"/>
      <c r="J1" s="267"/>
      <c r="K1" s="267"/>
      <c r="L1" s="268"/>
      <c r="M1" s="95"/>
      <c r="N1" s="95"/>
      <c r="O1" s="95"/>
      <c r="P1" s="233" t="s">
        <v>904</v>
      </c>
      <c r="Q1" s="233"/>
      <c r="R1" s="233"/>
      <c r="S1" s="233"/>
      <c r="T1" s="233"/>
      <c r="U1" s="233"/>
      <c r="V1" s="10"/>
    </row>
    <row r="2" spans="1:1025" ht="20.25" customHeight="1">
      <c r="A2" s="234" t="s">
        <v>0</v>
      </c>
      <c r="B2" s="234"/>
      <c r="C2" s="234"/>
      <c r="D2" s="234"/>
      <c r="E2" s="234"/>
      <c r="F2" s="234"/>
      <c r="G2" s="234"/>
      <c r="H2" s="234"/>
      <c r="I2" s="234"/>
      <c r="J2" s="234"/>
      <c r="K2" s="234"/>
      <c r="L2" s="234"/>
      <c r="M2" s="234"/>
      <c r="N2" s="234"/>
      <c r="O2" s="234"/>
      <c r="P2" s="234"/>
      <c r="Q2" s="234"/>
      <c r="R2" s="234"/>
      <c r="S2" s="234"/>
      <c r="T2" s="234"/>
      <c r="U2" s="234"/>
      <c r="V2" s="11"/>
    </row>
    <row r="3" spans="1:1025" ht="52.5" customHeight="1">
      <c r="A3" s="235" t="s">
        <v>1</v>
      </c>
      <c r="B3" s="235"/>
      <c r="C3" s="235"/>
      <c r="D3" s="235"/>
      <c r="E3" s="235"/>
      <c r="F3" s="235"/>
      <c r="G3" s="235"/>
      <c r="H3" s="235"/>
      <c r="I3" s="235"/>
      <c r="J3" s="235"/>
      <c r="K3" s="235"/>
      <c r="L3" s="235"/>
      <c r="M3" s="235"/>
      <c r="N3" s="235"/>
      <c r="O3" s="235"/>
      <c r="P3" s="235"/>
      <c r="Q3" s="235"/>
      <c r="R3" s="235"/>
      <c r="S3" s="235"/>
      <c r="T3" s="235"/>
      <c r="U3" s="235"/>
      <c r="V3" s="11"/>
    </row>
    <row r="4" spans="1:1025" ht="24" customHeight="1">
      <c r="A4" s="236" t="s">
        <v>2</v>
      </c>
      <c r="B4" s="236"/>
      <c r="C4" s="236"/>
      <c r="D4" s="236"/>
      <c r="E4" s="236"/>
      <c r="F4" s="236"/>
      <c r="G4" s="236"/>
      <c r="H4" s="236"/>
      <c r="I4" s="236"/>
      <c r="J4" s="236"/>
      <c r="K4" s="236"/>
      <c r="L4" s="236"/>
      <c r="M4" s="236"/>
      <c r="N4" s="236"/>
      <c r="O4" s="236"/>
      <c r="P4" s="236"/>
      <c r="Q4" s="236"/>
      <c r="R4" s="236"/>
      <c r="S4" s="236"/>
      <c r="T4" s="236"/>
      <c r="U4" s="236"/>
      <c r="V4" s="11"/>
    </row>
    <row r="5" spans="1:1025" ht="51.75" customHeight="1">
      <c r="A5" s="237" t="s">
        <v>3</v>
      </c>
      <c r="B5" s="237"/>
      <c r="C5" s="237"/>
      <c r="D5" s="237"/>
      <c r="E5" s="237"/>
      <c r="F5" s="237"/>
      <c r="G5" s="237"/>
      <c r="H5" s="237"/>
      <c r="I5" s="237"/>
      <c r="J5" s="237"/>
      <c r="K5" s="237"/>
      <c r="L5" s="237"/>
      <c r="M5" s="237"/>
      <c r="N5" s="237"/>
      <c r="O5" s="237"/>
      <c r="P5" s="237"/>
      <c r="Q5" s="237"/>
      <c r="R5" s="237"/>
      <c r="S5" s="237"/>
      <c r="T5" s="237"/>
      <c r="U5" s="237"/>
      <c r="V5" s="1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row>
    <row r="6" spans="1:1025" s="3" customFormat="1" ht="11.25" customHeight="1">
      <c r="A6" s="13"/>
      <c r="B6" s="94"/>
      <c r="C6" s="94"/>
      <c r="D6" s="94"/>
      <c r="E6" s="13"/>
      <c r="F6" s="94"/>
      <c r="G6" s="94"/>
      <c r="H6" s="267"/>
      <c r="I6" s="267"/>
      <c r="J6" s="267"/>
      <c r="K6" s="267"/>
      <c r="L6" s="268"/>
      <c r="M6" s="95"/>
      <c r="N6" s="95"/>
      <c r="O6" s="95"/>
      <c r="P6" s="96"/>
      <c r="Q6" s="96"/>
      <c r="R6" s="15"/>
      <c r="S6" s="14"/>
      <c r="T6" s="14"/>
      <c r="U6" s="14"/>
      <c r="V6" s="10"/>
    </row>
    <row r="7" spans="1:1025" ht="40.5" customHeight="1">
      <c r="A7" s="238" t="s">
        <v>4</v>
      </c>
      <c r="B7" s="239" t="s">
        <v>5</v>
      </c>
      <c r="C7" s="240" t="s">
        <v>6</v>
      </c>
      <c r="D7" s="240"/>
      <c r="E7" s="239" t="s">
        <v>7</v>
      </c>
      <c r="F7" s="239" t="s">
        <v>8</v>
      </c>
      <c r="G7" s="239" t="s">
        <v>9</v>
      </c>
      <c r="H7" s="269" t="s">
        <v>10</v>
      </c>
      <c r="I7" s="270" t="s">
        <v>11</v>
      </c>
      <c r="J7" s="270"/>
      <c r="K7" s="269" t="s">
        <v>12</v>
      </c>
      <c r="L7" s="241" t="s">
        <v>13</v>
      </c>
      <c r="M7" s="241"/>
      <c r="N7" s="241"/>
      <c r="O7" s="241"/>
      <c r="P7" s="241"/>
      <c r="Q7" s="241"/>
      <c r="R7" s="238" t="s">
        <v>14</v>
      </c>
      <c r="S7" s="238" t="s">
        <v>15</v>
      </c>
      <c r="T7" s="238" t="s">
        <v>16</v>
      </c>
      <c r="U7" s="238" t="s">
        <v>17</v>
      </c>
      <c r="V7" s="12"/>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row>
    <row r="8" spans="1:1025" ht="33.75" customHeight="1">
      <c r="A8" s="238"/>
      <c r="B8" s="239"/>
      <c r="C8" s="239" t="s">
        <v>18</v>
      </c>
      <c r="D8" s="239" t="s">
        <v>19</v>
      </c>
      <c r="E8" s="239"/>
      <c r="F8" s="239"/>
      <c r="G8" s="239"/>
      <c r="H8" s="269"/>
      <c r="I8" s="269" t="s">
        <v>20</v>
      </c>
      <c r="J8" s="269" t="s">
        <v>21</v>
      </c>
      <c r="K8" s="269"/>
      <c r="L8" s="271" t="s">
        <v>22</v>
      </c>
      <c r="M8" s="240" t="s">
        <v>23</v>
      </c>
      <c r="N8" s="240"/>
      <c r="O8" s="240"/>
      <c r="P8" s="240"/>
      <c r="Q8" s="240"/>
      <c r="R8" s="238"/>
      <c r="S8" s="238"/>
      <c r="T8" s="238"/>
      <c r="U8" s="238"/>
      <c r="V8" s="12"/>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row>
    <row r="9" spans="1:1025" ht="87.75" customHeight="1">
      <c r="A9" s="238"/>
      <c r="B9" s="239"/>
      <c r="C9" s="239"/>
      <c r="D9" s="239"/>
      <c r="E9" s="239"/>
      <c r="F9" s="239"/>
      <c r="G9" s="239"/>
      <c r="H9" s="269"/>
      <c r="I9" s="269"/>
      <c r="J9" s="269"/>
      <c r="K9" s="269"/>
      <c r="L9" s="271"/>
      <c r="M9" s="97" t="s">
        <v>24</v>
      </c>
      <c r="N9" s="97" t="s">
        <v>25</v>
      </c>
      <c r="O9" s="97" t="s">
        <v>26</v>
      </c>
      <c r="P9" s="98" t="s">
        <v>27</v>
      </c>
      <c r="Q9" s="98" t="s">
        <v>28</v>
      </c>
      <c r="R9" s="238"/>
      <c r="S9" s="238"/>
      <c r="T9" s="238"/>
      <c r="U9" s="238"/>
      <c r="V9" s="12"/>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row>
    <row r="10" spans="1:1025" ht="23.25" customHeight="1">
      <c r="A10" s="238"/>
      <c r="B10" s="239"/>
      <c r="C10" s="239"/>
      <c r="D10" s="239"/>
      <c r="E10" s="239"/>
      <c r="F10" s="239"/>
      <c r="G10" s="239"/>
      <c r="H10" s="272" t="s">
        <v>29</v>
      </c>
      <c r="I10" s="272" t="s">
        <v>29</v>
      </c>
      <c r="J10" s="272" t="s">
        <v>29</v>
      </c>
      <c r="K10" s="272" t="s">
        <v>30</v>
      </c>
      <c r="L10" s="273" t="s">
        <v>31</v>
      </c>
      <c r="M10" s="99" t="s">
        <v>31</v>
      </c>
      <c r="N10" s="99" t="s">
        <v>31</v>
      </c>
      <c r="O10" s="99" t="s">
        <v>31</v>
      </c>
      <c r="P10" s="100" t="s">
        <v>31</v>
      </c>
      <c r="Q10" s="100" t="s">
        <v>31</v>
      </c>
      <c r="R10" s="238"/>
      <c r="S10" s="16" t="s">
        <v>32</v>
      </c>
      <c r="T10" s="16" t="s">
        <v>32</v>
      </c>
      <c r="U10" s="238"/>
      <c r="V10" s="12"/>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row>
    <row r="11" spans="1:1025">
      <c r="A11" s="17">
        <v>1</v>
      </c>
      <c r="B11" s="101">
        <v>2</v>
      </c>
      <c r="C11" s="101">
        <v>3</v>
      </c>
      <c r="D11" s="101">
        <v>4</v>
      </c>
      <c r="E11" s="182">
        <v>5</v>
      </c>
      <c r="F11" s="101">
        <v>6</v>
      </c>
      <c r="G11" s="101">
        <v>7</v>
      </c>
      <c r="H11" s="274">
        <v>8</v>
      </c>
      <c r="I11" s="274">
        <v>9</v>
      </c>
      <c r="J11" s="274">
        <v>10</v>
      </c>
      <c r="K11" s="274">
        <v>11</v>
      </c>
      <c r="L11" s="275">
        <v>12</v>
      </c>
      <c r="M11" s="101">
        <v>13</v>
      </c>
      <c r="N11" s="101">
        <v>14</v>
      </c>
      <c r="O11" s="101">
        <v>15</v>
      </c>
      <c r="P11" s="102">
        <v>16</v>
      </c>
      <c r="Q11" s="102">
        <v>17</v>
      </c>
      <c r="R11" s="17">
        <v>18</v>
      </c>
      <c r="S11" s="17">
        <v>19</v>
      </c>
      <c r="T11" s="17">
        <v>20</v>
      </c>
      <c r="U11" s="17">
        <v>21</v>
      </c>
      <c r="V11" s="12"/>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row>
    <row r="12" spans="1:1025" s="5" customFormat="1" ht="39" customHeight="1">
      <c r="A12" s="242" t="s">
        <v>33</v>
      </c>
      <c r="B12" s="242"/>
      <c r="C12" s="242"/>
      <c r="D12" s="242"/>
      <c r="E12" s="242"/>
      <c r="F12" s="242"/>
      <c r="G12" s="242"/>
      <c r="H12" s="242"/>
      <c r="I12" s="242"/>
      <c r="J12" s="242"/>
      <c r="K12" s="242"/>
      <c r="L12" s="242"/>
      <c r="M12" s="242"/>
      <c r="N12" s="242"/>
      <c r="O12" s="242"/>
      <c r="P12" s="242"/>
      <c r="Q12" s="242"/>
      <c r="R12" s="242"/>
      <c r="S12" s="242"/>
      <c r="T12" s="242"/>
      <c r="U12" s="242"/>
      <c r="V12" s="18"/>
    </row>
    <row r="13" spans="1:1025" s="208" customFormat="1" ht="23.25" customHeight="1">
      <c r="A13" s="243" t="s">
        <v>34</v>
      </c>
      <c r="B13" s="243"/>
      <c r="C13" s="243"/>
      <c r="D13" s="243"/>
      <c r="E13" s="243"/>
      <c r="F13" s="243"/>
      <c r="G13" s="243"/>
      <c r="H13" s="243"/>
      <c r="I13" s="243"/>
      <c r="J13" s="243"/>
      <c r="K13" s="243"/>
      <c r="L13" s="243"/>
      <c r="M13" s="243"/>
      <c r="N13" s="243"/>
      <c r="O13" s="243"/>
      <c r="P13" s="243"/>
      <c r="Q13" s="243"/>
      <c r="R13" s="243"/>
      <c r="S13" s="243"/>
      <c r="T13" s="243"/>
      <c r="U13" s="243"/>
    </row>
    <row r="14" spans="1:1025" s="172" customFormat="1" ht="21" customHeight="1">
      <c r="A14" s="244" t="s">
        <v>35</v>
      </c>
      <c r="B14" s="244"/>
      <c r="C14" s="244"/>
      <c r="D14" s="244"/>
      <c r="E14" s="244"/>
      <c r="F14" s="244"/>
      <c r="G14" s="244"/>
      <c r="H14" s="244"/>
      <c r="I14" s="244"/>
      <c r="J14" s="244"/>
      <c r="K14" s="244"/>
      <c r="L14" s="244"/>
      <c r="M14" s="244"/>
      <c r="N14" s="244"/>
      <c r="O14" s="244"/>
      <c r="P14" s="244"/>
      <c r="Q14" s="244"/>
      <c r="R14" s="244"/>
      <c r="S14" s="244"/>
      <c r="T14" s="244"/>
      <c r="U14" s="244"/>
      <c r="V14" s="18"/>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c r="IX14" s="5"/>
      <c r="IY14" s="5"/>
      <c r="IZ14" s="5"/>
      <c r="JA14" s="5"/>
      <c r="JB14" s="5"/>
      <c r="JC14" s="5"/>
      <c r="JD14" s="5"/>
      <c r="JE14" s="5"/>
      <c r="JF14" s="5"/>
      <c r="JG14" s="5"/>
      <c r="JH14" s="5"/>
      <c r="JI14" s="5"/>
      <c r="JJ14" s="5"/>
      <c r="JK14" s="5"/>
      <c r="JL14" s="5"/>
      <c r="JM14" s="5"/>
      <c r="JN14" s="5"/>
      <c r="JO14" s="5"/>
      <c r="JP14" s="5"/>
      <c r="JQ14" s="5"/>
      <c r="JR14" s="5"/>
      <c r="JS14" s="5"/>
      <c r="JT14" s="5"/>
      <c r="JU14" s="5"/>
      <c r="JV14" s="5"/>
      <c r="JW14" s="5"/>
      <c r="JX14" s="5"/>
      <c r="JY14" s="5"/>
      <c r="JZ14" s="5"/>
      <c r="KA14" s="5"/>
      <c r="KB14" s="5"/>
      <c r="KC14" s="5"/>
      <c r="KD14" s="5"/>
      <c r="KE14" s="5"/>
      <c r="KF14" s="5"/>
      <c r="KG14" s="5"/>
      <c r="KH14" s="5"/>
      <c r="KI14" s="5"/>
      <c r="KJ14" s="5"/>
      <c r="KK14" s="5"/>
      <c r="KL14" s="5"/>
      <c r="KM14" s="5"/>
      <c r="KN14" s="5"/>
      <c r="KO14" s="5"/>
      <c r="KP14" s="5"/>
      <c r="KQ14" s="5"/>
      <c r="KR14" s="5"/>
      <c r="KS14" s="5"/>
      <c r="KT14" s="5"/>
      <c r="KU14" s="5"/>
      <c r="KV14" s="5"/>
      <c r="KW14" s="5"/>
      <c r="KX14" s="5"/>
      <c r="KY14" s="5"/>
      <c r="KZ14" s="5"/>
      <c r="LA14" s="5"/>
      <c r="LB14" s="5"/>
      <c r="LC14" s="5"/>
      <c r="LD14" s="5"/>
      <c r="LE14" s="5"/>
      <c r="LF14" s="5"/>
      <c r="LG14" s="5"/>
      <c r="LH14" s="5"/>
      <c r="LI14" s="5"/>
      <c r="LJ14" s="5"/>
      <c r="LK14" s="5"/>
      <c r="LL14" s="5"/>
      <c r="LM14" s="5"/>
      <c r="LN14" s="5"/>
      <c r="LO14" s="5"/>
      <c r="LP14" s="5"/>
      <c r="LQ14" s="5"/>
      <c r="LR14" s="5"/>
      <c r="LS14" s="5"/>
      <c r="LT14" s="5"/>
      <c r="LU14" s="5"/>
      <c r="LV14" s="5"/>
      <c r="LW14" s="5"/>
      <c r="LX14" s="5"/>
      <c r="LY14" s="5"/>
      <c r="LZ14" s="5"/>
      <c r="MA14" s="5"/>
      <c r="MB14" s="5"/>
      <c r="MC14" s="5"/>
      <c r="MD14" s="5"/>
      <c r="ME14" s="5"/>
      <c r="MF14" s="5"/>
      <c r="MG14" s="5"/>
      <c r="MH14" s="5"/>
      <c r="MI14" s="5"/>
      <c r="MJ14" s="5"/>
      <c r="MK14" s="5"/>
      <c r="ML14" s="5"/>
      <c r="MM14" s="5"/>
      <c r="MN14" s="5"/>
      <c r="MO14" s="5"/>
      <c r="MP14" s="5"/>
      <c r="MQ14" s="5"/>
      <c r="MR14" s="5"/>
      <c r="MS14" s="5"/>
      <c r="MT14" s="5"/>
      <c r="MU14" s="5"/>
      <c r="MV14" s="5"/>
      <c r="MW14" s="5"/>
      <c r="MX14" s="5"/>
      <c r="MY14" s="5"/>
      <c r="MZ14" s="5"/>
      <c r="NA14" s="5"/>
      <c r="NB14" s="5"/>
      <c r="NC14" s="5"/>
      <c r="ND14" s="5"/>
      <c r="NE14" s="5"/>
      <c r="NF14" s="5"/>
      <c r="NG14" s="5"/>
      <c r="NH14" s="5"/>
      <c r="NI14" s="5"/>
      <c r="NJ14" s="5"/>
      <c r="NK14" s="5"/>
      <c r="NL14" s="5"/>
      <c r="NM14" s="5"/>
      <c r="NN14" s="5"/>
      <c r="NO14" s="5"/>
      <c r="NP14" s="5"/>
      <c r="NQ14" s="5"/>
      <c r="NR14" s="5"/>
      <c r="NS14" s="5"/>
      <c r="NT14" s="5"/>
      <c r="NU14" s="5"/>
      <c r="NV14" s="5"/>
      <c r="NW14" s="5"/>
      <c r="NX14" s="5"/>
      <c r="NY14" s="5"/>
      <c r="NZ14" s="5"/>
      <c r="OA14" s="5"/>
      <c r="OB14" s="5"/>
      <c r="OC14" s="5"/>
      <c r="OD14" s="5"/>
      <c r="OE14" s="5"/>
      <c r="OF14" s="5"/>
      <c r="OG14" s="5"/>
      <c r="OH14" s="5"/>
      <c r="OI14" s="5"/>
      <c r="OJ14" s="5"/>
      <c r="OK14" s="5"/>
      <c r="OL14" s="5"/>
      <c r="OM14" s="5"/>
      <c r="ON14" s="5"/>
      <c r="OO14" s="5"/>
      <c r="OP14" s="5"/>
      <c r="OQ14" s="5"/>
      <c r="OR14" s="5"/>
      <c r="OS14" s="5"/>
      <c r="OT14" s="5"/>
      <c r="OU14" s="5"/>
      <c r="OV14" s="5"/>
      <c r="OW14" s="5"/>
      <c r="OX14" s="5"/>
      <c r="OY14" s="5"/>
      <c r="OZ14" s="5"/>
      <c r="PA14" s="5"/>
      <c r="PB14" s="5"/>
      <c r="PC14" s="5"/>
      <c r="PD14" s="5"/>
      <c r="PE14" s="5"/>
      <c r="PF14" s="5"/>
      <c r="PG14" s="5"/>
      <c r="PH14" s="5"/>
      <c r="PI14" s="5"/>
      <c r="PJ14" s="5"/>
      <c r="PK14" s="5"/>
      <c r="PL14" s="5"/>
      <c r="PM14" s="5"/>
      <c r="PN14" s="5"/>
      <c r="PO14" s="5"/>
      <c r="PP14" s="5"/>
      <c r="PQ14" s="5"/>
      <c r="PR14" s="5"/>
      <c r="PS14" s="5"/>
      <c r="PT14" s="5"/>
      <c r="PU14" s="5"/>
      <c r="PV14" s="5"/>
      <c r="PW14" s="5"/>
      <c r="PX14" s="5"/>
      <c r="PY14" s="5"/>
      <c r="PZ14" s="5"/>
      <c r="QA14" s="5"/>
      <c r="QB14" s="5"/>
      <c r="QC14" s="5"/>
      <c r="QD14" s="5"/>
      <c r="QE14" s="5"/>
      <c r="QF14" s="5"/>
      <c r="QG14" s="5"/>
      <c r="QH14" s="5"/>
      <c r="QI14" s="5"/>
      <c r="QJ14" s="5"/>
      <c r="QK14" s="5"/>
      <c r="QL14" s="5"/>
      <c r="QM14" s="5"/>
      <c r="QN14" s="5"/>
      <c r="QO14" s="5"/>
      <c r="QP14" s="5"/>
      <c r="QQ14" s="5"/>
      <c r="QR14" s="5"/>
      <c r="QS14" s="5"/>
      <c r="QT14" s="5"/>
      <c r="QU14" s="5"/>
      <c r="QV14" s="5"/>
      <c r="QW14" s="5"/>
      <c r="QX14" s="5"/>
      <c r="QY14" s="5"/>
      <c r="QZ14" s="5"/>
      <c r="RA14" s="5"/>
      <c r="RB14" s="5"/>
      <c r="RC14" s="5"/>
      <c r="RD14" s="5"/>
      <c r="RE14" s="5"/>
      <c r="RF14" s="5"/>
      <c r="RG14" s="5"/>
      <c r="RH14" s="5"/>
      <c r="RI14" s="5"/>
      <c r="RJ14" s="5"/>
      <c r="RK14" s="5"/>
      <c r="RL14" s="5"/>
      <c r="RM14" s="5"/>
      <c r="RN14" s="5"/>
      <c r="RO14" s="5"/>
      <c r="RP14" s="5"/>
      <c r="RQ14" s="5"/>
      <c r="RR14" s="5"/>
      <c r="RS14" s="5"/>
      <c r="RT14" s="5"/>
      <c r="RU14" s="5"/>
      <c r="RV14" s="5"/>
      <c r="RW14" s="5"/>
      <c r="RX14" s="5"/>
      <c r="RY14" s="5"/>
      <c r="RZ14" s="5"/>
      <c r="SA14" s="5"/>
      <c r="SB14" s="5"/>
      <c r="SC14" s="5"/>
      <c r="SD14" s="5"/>
      <c r="SE14" s="5"/>
      <c r="SF14" s="5"/>
      <c r="SG14" s="5"/>
      <c r="SH14" s="5"/>
      <c r="SI14" s="5"/>
      <c r="SJ14" s="5"/>
      <c r="SK14" s="5"/>
      <c r="SL14" s="5"/>
      <c r="SM14" s="5"/>
      <c r="SN14" s="5"/>
      <c r="SO14" s="5"/>
      <c r="SP14" s="5"/>
      <c r="SQ14" s="5"/>
      <c r="SR14" s="5"/>
      <c r="SS14" s="5"/>
      <c r="ST14" s="5"/>
      <c r="SU14" s="5"/>
      <c r="SV14" s="5"/>
      <c r="SW14" s="5"/>
      <c r="SX14" s="5"/>
      <c r="SY14" s="5"/>
      <c r="SZ14" s="5"/>
      <c r="TA14" s="5"/>
      <c r="TB14" s="5"/>
      <c r="TC14" s="5"/>
      <c r="TD14" s="5"/>
      <c r="TE14" s="5"/>
      <c r="TF14" s="5"/>
      <c r="TG14" s="5"/>
      <c r="TH14" s="5"/>
      <c r="TI14" s="5"/>
      <c r="TJ14" s="5"/>
      <c r="TK14" s="5"/>
      <c r="TL14" s="5"/>
      <c r="TM14" s="5"/>
      <c r="TN14" s="5"/>
      <c r="TO14" s="5"/>
      <c r="TP14" s="5"/>
      <c r="TQ14" s="5"/>
      <c r="TR14" s="5"/>
      <c r="TS14" s="5"/>
      <c r="TT14" s="5"/>
      <c r="TU14" s="5"/>
      <c r="TV14" s="5"/>
      <c r="TW14" s="5"/>
      <c r="TX14" s="5"/>
      <c r="TY14" s="5"/>
      <c r="TZ14" s="5"/>
      <c r="UA14" s="5"/>
      <c r="UB14" s="5"/>
      <c r="UC14" s="5"/>
      <c r="UD14" s="5"/>
      <c r="UE14" s="5"/>
      <c r="UF14" s="5"/>
      <c r="UG14" s="5"/>
      <c r="UH14" s="5"/>
      <c r="UI14" s="5"/>
      <c r="UJ14" s="5"/>
      <c r="UK14" s="5"/>
      <c r="UL14" s="5"/>
      <c r="UM14" s="5"/>
      <c r="UN14" s="5"/>
      <c r="UO14" s="5"/>
      <c r="UP14" s="5"/>
      <c r="UQ14" s="5"/>
      <c r="UR14" s="5"/>
      <c r="US14" s="5"/>
      <c r="UT14" s="5"/>
      <c r="UU14" s="5"/>
      <c r="UV14" s="5"/>
      <c r="UW14" s="5"/>
      <c r="UX14" s="5"/>
      <c r="UY14" s="5"/>
      <c r="UZ14" s="5"/>
      <c r="VA14" s="5"/>
      <c r="VB14" s="5"/>
      <c r="VC14" s="5"/>
      <c r="VD14" s="5"/>
      <c r="VE14" s="5"/>
      <c r="VF14" s="5"/>
      <c r="VG14" s="5"/>
      <c r="VH14" s="5"/>
      <c r="VI14" s="5"/>
      <c r="VJ14" s="5"/>
      <c r="VK14" s="5"/>
      <c r="VL14" s="5"/>
      <c r="VM14" s="5"/>
      <c r="VN14" s="5"/>
      <c r="VO14" s="5"/>
      <c r="VP14" s="5"/>
      <c r="VQ14" s="5"/>
      <c r="VR14" s="5"/>
      <c r="VS14" s="5"/>
      <c r="VT14" s="5"/>
      <c r="VU14" s="5"/>
      <c r="VV14" s="5"/>
      <c r="VW14" s="5"/>
      <c r="VX14" s="5"/>
      <c r="VY14" s="5"/>
      <c r="VZ14" s="5"/>
      <c r="WA14" s="5"/>
      <c r="WB14" s="5"/>
      <c r="WC14" s="5"/>
      <c r="WD14" s="5"/>
      <c r="WE14" s="5"/>
      <c r="WF14" s="5"/>
      <c r="WG14" s="5"/>
      <c r="WH14" s="5"/>
      <c r="WI14" s="5"/>
      <c r="WJ14" s="5"/>
      <c r="WK14" s="5"/>
      <c r="WL14" s="5"/>
      <c r="WM14" s="5"/>
      <c r="WN14" s="5"/>
      <c r="WO14" s="5"/>
      <c r="WP14" s="5"/>
      <c r="WQ14" s="5"/>
      <c r="WR14" s="5"/>
      <c r="WS14" s="5"/>
      <c r="WT14" s="5"/>
      <c r="WU14" s="5"/>
      <c r="WV14" s="5"/>
      <c r="WW14" s="5"/>
      <c r="WX14" s="5"/>
      <c r="WY14" s="5"/>
      <c r="WZ14" s="5"/>
      <c r="XA14" s="5"/>
      <c r="XB14" s="5"/>
      <c r="XC14" s="5"/>
      <c r="XD14" s="5"/>
      <c r="XE14" s="5"/>
      <c r="XF14" s="5"/>
      <c r="XG14" s="5"/>
      <c r="XH14" s="5"/>
      <c r="XI14" s="5"/>
      <c r="XJ14" s="5"/>
      <c r="XK14" s="5"/>
      <c r="XL14" s="5"/>
      <c r="XM14" s="5"/>
      <c r="XN14" s="5"/>
      <c r="XO14" s="5"/>
      <c r="XP14" s="5"/>
      <c r="XQ14" s="5"/>
      <c r="XR14" s="5"/>
      <c r="XS14" s="5"/>
      <c r="XT14" s="5"/>
      <c r="XU14" s="5"/>
      <c r="XV14" s="5"/>
      <c r="XW14" s="5"/>
      <c r="XX14" s="5"/>
      <c r="XY14" s="5"/>
      <c r="XZ14" s="5"/>
      <c r="YA14" s="5"/>
      <c r="YB14" s="5"/>
      <c r="YC14" s="5"/>
      <c r="YD14" s="5"/>
      <c r="YE14" s="5"/>
      <c r="YF14" s="5"/>
      <c r="YG14" s="5"/>
      <c r="YH14" s="5"/>
      <c r="YI14" s="5"/>
      <c r="YJ14" s="5"/>
      <c r="YK14" s="5"/>
      <c r="YL14" s="5"/>
      <c r="YM14" s="5"/>
      <c r="YN14" s="5"/>
      <c r="YO14" s="5"/>
      <c r="YP14" s="5"/>
      <c r="YQ14" s="5"/>
      <c r="YR14" s="5"/>
      <c r="YS14" s="5"/>
      <c r="YT14" s="5"/>
      <c r="YU14" s="5"/>
      <c r="YV14" s="5"/>
      <c r="YW14" s="5"/>
      <c r="YX14" s="5"/>
      <c r="YY14" s="5"/>
      <c r="YZ14" s="5"/>
      <c r="ZA14" s="5"/>
      <c r="ZB14" s="5"/>
      <c r="ZC14" s="5"/>
      <c r="ZD14" s="5"/>
      <c r="ZE14" s="5"/>
      <c r="ZF14" s="5"/>
      <c r="ZG14" s="5"/>
      <c r="ZH14" s="5"/>
      <c r="ZI14" s="5"/>
      <c r="ZJ14" s="5"/>
      <c r="ZK14" s="5"/>
      <c r="ZL14" s="5"/>
      <c r="ZM14" s="5"/>
      <c r="ZN14" s="5"/>
      <c r="ZO14" s="5"/>
      <c r="ZP14" s="5"/>
      <c r="ZQ14" s="5"/>
      <c r="ZR14" s="5"/>
      <c r="ZS14" s="5"/>
      <c r="ZT14" s="5"/>
      <c r="ZU14" s="5"/>
      <c r="ZV14" s="5"/>
      <c r="ZW14" s="5"/>
      <c r="ZX14" s="5"/>
      <c r="ZY14" s="5"/>
      <c r="ZZ14" s="5"/>
      <c r="AAA14" s="5"/>
      <c r="AAB14" s="5"/>
      <c r="AAC14" s="5"/>
      <c r="AAD14" s="5"/>
      <c r="AAE14" s="5"/>
      <c r="AAF14" s="5"/>
      <c r="AAG14" s="5"/>
      <c r="AAH14" s="5"/>
      <c r="AAI14" s="5"/>
      <c r="AAJ14" s="5"/>
      <c r="AAK14" s="5"/>
      <c r="AAL14" s="5"/>
      <c r="AAM14" s="5"/>
      <c r="AAN14" s="5"/>
      <c r="AAO14" s="5"/>
      <c r="AAP14" s="5"/>
      <c r="AAQ14" s="5"/>
      <c r="AAR14" s="5"/>
      <c r="AAS14" s="5"/>
      <c r="AAT14" s="5"/>
      <c r="AAU14" s="5"/>
      <c r="AAV14" s="5"/>
      <c r="AAW14" s="5"/>
      <c r="AAX14" s="5"/>
      <c r="AAY14" s="5"/>
      <c r="AAZ14" s="5"/>
      <c r="ABA14" s="5"/>
      <c r="ABB14" s="5"/>
      <c r="ABC14" s="5"/>
      <c r="ABD14" s="5"/>
      <c r="ABE14" s="5"/>
      <c r="ABF14" s="5"/>
      <c r="ABG14" s="5"/>
      <c r="ABH14" s="5"/>
      <c r="ABI14" s="5"/>
      <c r="ABJ14" s="5"/>
      <c r="ABK14" s="5"/>
      <c r="ABL14" s="5"/>
      <c r="ABM14" s="5"/>
      <c r="ABN14" s="5"/>
      <c r="ABO14" s="5"/>
      <c r="ABP14" s="5"/>
      <c r="ABQ14" s="5"/>
      <c r="ABR14" s="5"/>
      <c r="ABS14" s="5"/>
      <c r="ABT14" s="5"/>
      <c r="ABU14" s="5"/>
      <c r="ABV14" s="5"/>
      <c r="ABW14" s="5"/>
      <c r="ABX14" s="5"/>
      <c r="ABY14" s="5"/>
      <c r="ABZ14" s="5"/>
      <c r="ACA14" s="5"/>
      <c r="ACB14" s="5"/>
      <c r="ACC14" s="5"/>
      <c r="ACD14" s="5"/>
      <c r="ACE14" s="5"/>
      <c r="ACF14" s="5"/>
      <c r="ACG14" s="5"/>
      <c r="ACH14" s="5"/>
      <c r="ACI14" s="5"/>
      <c r="ACJ14" s="5"/>
      <c r="ACK14" s="5"/>
      <c r="ACL14" s="5"/>
      <c r="ACM14" s="5"/>
      <c r="ACN14" s="5"/>
      <c r="ACO14" s="5"/>
      <c r="ACP14" s="5"/>
      <c r="ACQ14" s="5"/>
      <c r="ACR14" s="5"/>
      <c r="ACS14" s="5"/>
      <c r="ACT14" s="5"/>
      <c r="ACU14" s="5"/>
      <c r="ACV14" s="5"/>
      <c r="ACW14" s="5"/>
      <c r="ACX14" s="5"/>
      <c r="ACY14" s="5"/>
      <c r="ACZ14" s="5"/>
      <c r="ADA14" s="5"/>
      <c r="ADB14" s="5"/>
      <c r="ADC14" s="5"/>
      <c r="ADD14" s="5"/>
      <c r="ADE14" s="5"/>
      <c r="ADF14" s="5"/>
      <c r="ADG14" s="5"/>
      <c r="ADH14" s="5"/>
      <c r="ADI14" s="5"/>
      <c r="ADJ14" s="5"/>
      <c r="ADK14" s="5"/>
      <c r="ADL14" s="5"/>
      <c r="ADM14" s="5"/>
      <c r="ADN14" s="5"/>
      <c r="ADO14" s="5"/>
      <c r="ADP14" s="5"/>
      <c r="ADQ14" s="5"/>
      <c r="ADR14" s="5"/>
      <c r="ADS14" s="5"/>
      <c r="ADT14" s="5"/>
      <c r="ADU14" s="5"/>
      <c r="ADV14" s="5"/>
      <c r="ADW14" s="5"/>
      <c r="ADX14" s="5"/>
      <c r="ADY14" s="5"/>
      <c r="ADZ14" s="5"/>
      <c r="AEA14" s="5"/>
      <c r="AEB14" s="5"/>
      <c r="AEC14" s="5"/>
      <c r="AED14" s="5"/>
      <c r="AEE14" s="5"/>
      <c r="AEF14" s="5"/>
      <c r="AEG14" s="5"/>
      <c r="AEH14" s="5"/>
      <c r="AEI14" s="5"/>
      <c r="AEJ14" s="5"/>
      <c r="AEK14" s="5"/>
      <c r="AEL14" s="5"/>
      <c r="AEM14" s="5"/>
      <c r="AEN14" s="5"/>
      <c r="AEO14" s="5"/>
      <c r="AEP14" s="5"/>
      <c r="AEQ14" s="5"/>
      <c r="AER14" s="5"/>
      <c r="AES14" s="5"/>
      <c r="AET14" s="5"/>
      <c r="AEU14" s="5"/>
      <c r="AEV14" s="5"/>
      <c r="AEW14" s="5"/>
      <c r="AEX14" s="5"/>
      <c r="AEY14" s="5"/>
      <c r="AEZ14" s="5"/>
      <c r="AFA14" s="5"/>
      <c r="AFB14" s="5"/>
      <c r="AFC14" s="5"/>
      <c r="AFD14" s="5"/>
      <c r="AFE14" s="5"/>
      <c r="AFF14" s="5"/>
      <c r="AFG14" s="5"/>
      <c r="AFH14" s="5"/>
      <c r="AFI14" s="5"/>
      <c r="AFJ14" s="5"/>
      <c r="AFK14" s="5"/>
      <c r="AFL14" s="5"/>
      <c r="AFM14" s="5"/>
      <c r="AFN14" s="5"/>
      <c r="AFO14" s="5"/>
      <c r="AFP14" s="5"/>
      <c r="AFQ14" s="5"/>
      <c r="AFR14" s="5"/>
      <c r="AFS14" s="5"/>
      <c r="AFT14" s="5"/>
      <c r="AFU14" s="5"/>
      <c r="AFV14" s="5"/>
      <c r="AFW14" s="5"/>
      <c r="AFX14" s="5"/>
      <c r="AFY14" s="5"/>
      <c r="AFZ14" s="5"/>
      <c r="AGA14" s="5"/>
      <c r="AGB14" s="5"/>
      <c r="AGC14" s="5"/>
      <c r="AGD14" s="5"/>
      <c r="AGE14" s="5"/>
      <c r="AGF14" s="5"/>
      <c r="AGG14" s="5"/>
      <c r="AGH14" s="5"/>
      <c r="AGI14" s="5"/>
      <c r="AGJ14" s="5"/>
      <c r="AGK14" s="5"/>
      <c r="AGL14" s="5"/>
      <c r="AGM14" s="5"/>
      <c r="AGN14" s="5"/>
      <c r="AGO14" s="5"/>
      <c r="AGP14" s="5"/>
      <c r="AGQ14" s="5"/>
      <c r="AGR14" s="5"/>
      <c r="AGS14" s="5"/>
      <c r="AGT14" s="5"/>
      <c r="AGU14" s="5"/>
      <c r="AGV14" s="5"/>
      <c r="AGW14" s="5"/>
      <c r="AGX14" s="5"/>
      <c r="AGY14" s="5"/>
      <c r="AGZ14" s="5"/>
      <c r="AHA14" s="5"/>
      <c r="AHB14" s="5"/>
      <c r="AHC14" s="5"/>
      <c r="AHD14" s="5"/>
      <c r="AHE14" s="5"/>
      <c r="AHF14" s="5"/>
      <c r="AHG14" s="5"/>
      <c r="AHH14" s="5"/>
      <c r="AHI14" s="5"/>
      <c r="AHJ14" s="5"/>
      <c r="AHK14" s="5"/>
      <c r="AHL14" s="5"/>
      <c r="AHM14" s="5"/>
      <c r="AHN14" s="5"/>
      <c r="AHO14" s="5"/>
      <c r="AHP14" s="5"/>
      <c r="AHQ14" s="5"/>
      <c r="AHR14" s="5"/>
      <c r="AHS14" s="5"/>
      <c r="AHT14" s="5"/>
      <c r="AHU14" s="5"/>
      <c r="AHV14" s="5"/>
      <c r="AHW14" s="5"/>
      <c r="AHX14" s="5"/>
      <c r="AHY14" s="5"/>
      <c r="AHZ14" s="5"/>
      <c r="AIA14" s="5"/>
      <c r="AIB14" s="5"/>
      <c r="AIC14" s="5"/>
      <c r="AID14" s="5"/>
      <c r="AIE14" s="5"/>
      <c r="AIF14" s="5"/>
      <c r="AIG14" s="5"/>
      <c r="AIH14" s="5"/>
      <c r="AII14" s="5"/>
      <c r="AIJ14" s="5"/>
      <c r="AIK14" s="5"/>
      <c r="AIL14" s="5"/>
      <c r="AIM14" s="5"/>
      <c r="AIN14" s="5"/>
      <c r="AIO14" s="5"/>
      <c r="AIP14" s="5"/>
      <c r="AIQ14" s="5"/>
      <c r="AIR14" s="5"/>
      <c r="AIS14" s="5"/>
      <c r="AIT14" s="5"/>
      <c r="AIU14" s="5"/>
      <c r="AIV14" s="5"/>
      <c r="AIW14" s="5"/>
      <c r="AIX14" s="5"/>
      <c r="AIY14" s="5"/>
      <c r="AIZ14" s="5"/>
      <c r="AJA14" s="5"/>
      <c r="AJB14" s="5"/>
      <c r="AJC14" s="5"/>
      <c r="AJD14" s="5"/>
      <c r="AJE14" s="5"/>
      <c r="AJF14" s="5"/>
      <c r="AJG14" s="5"/>
      <c r="AJH14" s="5"/>
      <c r="AJI14" s="5"/>
      <c r="AJJ14" s="5"/>
      <c r="AJK14" s="5"/>
      <c r="AJL14" s="5"/>
      <c r="AJM14" s="5"/>
      <c r="AJN14" s="5"/>
      <c r="AJO14" s="5"/>
      <c r="AJP14" s="5"/>
      <c r="AJQ14" s="5"/>
      <c r="AJR14" s="5"/>
      <c r="AJS14" s="5"/>
      <c r="AJT14" s="5"/>
      <c r="AJU14" s="5"/>
      <c r="AJV14" s="5"/>
      <c r="AJW14" s="5"/>
      <c r="AJX14" s="5"/>
      <c r="AJY14" s="5"/>
      <c r="AJZ14" s="5"/>
      <c r="AKA14" s="5"/>
      <c r="AKB14" s="5"/>
      <c r="AKC14" s="5"/>
      <c r="AKD14" s="5"/>
      <c r="AKE14" s="5"/>
      <c r="AKF14" s="5"/>
      <c r="AKG14" s="5"/>
      <c r="AKH14" s="5"/>
      <c r="AKI14" s="5"/>
      <c r="AKJ14" s="5"/>
      <c r="AKK14" s="5"/>
      <c r="AKL14" s="5"/>
      <c r="AKM14" s="5"/>
      <c r="AKN14" s="5"/>
      <c r="AKO14" s="5"/>
      <c r="AKP14" s="5"/>
      <c r="AKQ14" s="5"/>
      <c r="AKR14" s="5"/>
      <c r="AKS14" s="5"/>
      <c r="AKT14" s="5"/>
      <c r="AKU14" s="5"/>
      <c r="AKV14" s="5"/>
      <c r="AKW14" s="5"/>
      <c r="AKX14" s="5"/>
      <c r="AKY14" s="5"/>
      <c r="AKZ14" s="5"/>
      <c r="ALA14" s="5"/>
      <c r="ALB14" s="5"/>
      <c r="ALC14" s="5"/>
      <c r="ALD14" s="5"/>
      <c r="ALE14" s="5"/>
      <c r="ALF14" s="5"/>
      <c r="ALG14" s="5"/>
      <c r="ALH14" s="5"/>
      <c r="ALI14" s="5"/>
      <c r="ALJ14" s="5"/>
      <c r="ALK14" s="5"/>
      <c r="ALL14" s="5"/>
      <c r="ALM14" s="5"/>
      <c r="ALN14" s="5"/>
      <c r="ALO14" s="5"/>
      <c r="ALP14" s="5"/>
      <c r="ALQ14" s="5"/>
      <c r="ALR14" s="5"/>
      <c r="ALS14" s="5"/>
      <c r="ALT14" s="5"/>
      <c r="ALU14" s="5"/>
      <c r="ALV14" s="5"/>
      <c r="ALW14" s="5"/>
      <c r="ALX14" s="5"/>
      <c r="ALY14" s="5"/>
      <c r="ALZ14" s="5"/>
      <c r="AMA14" s="5"/>
      <c r="AMB14" s="5"/>
      <c r="AMC14" s="5"/>
      <c r="AMD14" s="5"/>
      <c r="AME14" s="5"/>
      <c r="AMF14" s="5"/>
      <c r="AMG14" s="5"/>
      <c r="AMH14" s="5"/>
      <c r="AMI14" s="5"/>
      <c r="AMJ14" s="5"/>
      <c r="AMK14" s="5"/>
    </row>
    <row r="15" spans="1:1025" ht="31.5" customHeight="1">
      <c r="A15" s="16">
        <v>1</v>
      </c>
      <c r="B15" s="103" t="s">
        <v>36</v>
      </c>
      <c r="C15" s="99">
        <v>1960</v>
      </c>
      <c r="D15" s="99" t="s">
        <v>37</v>
      </c>
      <c r="E15" s="183" t="s">
        <v>38</v>
      </c>
      <c r="F15" s="99">
        <v>5</v>
      </c>
      <c r="G15" s="99">
        <v>3</v>
      </c>
      <c r="H15" s="276">
        <v>2837.7</v>
      </c>
      <c r="I15" s="276">
        <v>2188.6</v>
      </c>
      <c r="J15" s="276">
        <v>1754.85</v>
      </c>
      <c r="K15" s="277">
        <v>101</v>
      </c>
      <c r="L15" s="276">
        <v>173150.43</v>
      </c>
      <c r="M15" s="104">
        <v>74143</v>
      </c>
      <c r="N15" s="104">
        <v>29747.25</v>
      </c>
      <c r="O15" s="104">
        <v>43287.61</v>
      </c>
      <c r="P15" s="104">
        <v>25972.57</v>
      </c>
      <c r="Q15" s="104" t="s">
        <v>39</v>
      </c>
      <c r="R15" s="19" t="s">
        <v>40</v>
      </c>
      <c r="S15" s="21">
        <f t="shared" ref="S15:S46" si="0">L15/I15</f>
        <v>79.11</v>
      </c>
      <c r="T15" s="20">
        <v>18651.8</v>
      </c>
      <c r="U15" s="22">
        <v>42369</v>
      </c>
      <c r="V15" s="12">
        <v>1</v>
      </c>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row>
    <row r="16" spans="1:1025" ht="39.75" customHeight="1">
      <c r="A16" s="16">
        <v>2</v>
      </c>
      <c r="B16" s="103" t="s">
        <v>41</v>
      </c>
      <c r="C16" s="99">
        <v>1959</v>
      </c>
      <c r="D16" s="99" t="s">
        <v>37</v>
      </c>
      <c r="E16" s="183" t="s">
        <v>38</v>
      </c>
      <c r="F16" s="99">
        <v>4</v>
      </c>
      <c r="G16" s="99">
        <v>4</v>
      </c>
      <c r="H16" s="276">
        <v>2775.8</v>
      </c>
      <c r="I16" s="276">
        <v>2554.1</v>
      </c>
      <c r="J16" s="276">
        <v>2232.33</v>
      </c>
      <c r="K16" s="277">
        <v>130</v>
      </c>
      <c r="L16" s="276">
        <v>1430193.94</v>
      </c>
      <c r="M16" s="104">
        <v>612409.03</v>
      </c>
      <c r="N16" s="104">
        <v>245707.32</v>
      </c>
      <c r="O16" s="104">
        <v>357548.49</v>
      </c>
      <c r="P16" s="104">
        <v>214529.1</v>
      </c>
      <c r="Q16" s="104" t="s">
        <v>39</v>
      </c>
      <c r="R16" s="19" t="s">
        <v>42</v>
      </c>
      <c r="S16" s="21">
        <f t="shared" si="0"/>
        <v>559.96</v>
      </c>
      <c r="T16" s="20">
        <v>18651.8</v>
      </c>
      <c r="U16" s="22">
        <v>42369</v>
      </c>
      <c r="V16" s="12">
        <v>2</v>
      </c>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row>
    <row r="17" spans="1:254" ht="47.25" customHeight="1">
      <c r="A17" s="16">
        <v>3</v>
      </c>
      <c r="B17" s="103" t="s">
        <v>43</v>
      </c>
      <c r="C17" s="99">
        <v>1960</v>
      </c>
      <c r="D17" s="99" t="s">
        <v>37</v>
      </c>
      <c r="E17" s="183" t="s">
        <v>38</v>
      </c>
      <c r="F17" s="99">
        <v>4</v>
      </c>
      <c r="G17" s="99">
        <v>4</v>
      </c>
      <c r="H17" s="276">
        <v>2804.3</v>
      </c>
      <c r="I17" s="276">
        <v>2573.6999999999998</v>
      </c>
      <c r="J17" s="276">
        <v>2301.8200000000002</v>
      </c>
      <c r="K17" s="277">
        <v>129</v>
      </c>
      <c r="L17" s="276">
        <v>1287196.55</v>
      </c>
      <c r="M17" s="104">
        <v>551177.55000000005</v>
      </c>
      <c r="N17" s="104">
        <v>221140.37</v>
      </c>
      <c r="O17" s="104">
        <v>321799.14</v>
      </c>
      <c r="P17" s="104">
        <v>193079.49</v>
      </c>
      <c r="Q17" s="104" t="s">
        <v>39</v>
      </c>
      <c r="R17" s="19" t="s">
        <v>42</v>
      </c>
      <c r="S17" s="21">
        <f t="shared" si="0"/>
        <v>500.13</v>
      </c>
      <c r="T17" s="20">
        <v>18651.8</v>
      </c>
      <c r="U17" s="22">
        <v>42369</v>
      </c>
      <c r="V17" s="12">
        <v>2</v>
      </c>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row>
    <row r="18" spans="1:254" ht="75.75" customHeight="1">
      <c r="A18" s="16">
        <v>4</v>
      </c>
      <c r="B18" s="103" t="s">
        <v>44</v>
      </c>
      <c r="C18" s="99">
        <v>1966</v>
      </c>
      <c r="D18" s="99" t="s">
        <v>37</v>
      </c>
      <c r="E18" s="183" t="s">
        <v>38</v>
      </c>
      <c r="F18" s="99">
        <v>5</v>
      </c>
      <c r="G18" s="99">
        <v>4</v>
      </c>
      <c r="H18" s="276">
        <v>3433.6</v>
      </c>
      <c r="I18" s="276">
        <v>3140.8</v>
      </c>
      <c r="J18" s="276">
        <v>2940.8</v>
      </c>
      <c r="K18" s="277">
        <v>154</v>
      </c>
      <c r="L18" s="276">
        <v>1185157.2</v>
      </c>
      <c r="M18" s="104">
        <v>507484.3</v>
      </c>
      <c r="N18" s="104">
        <v>203610.01</v>
      </c>
      <c r="O18" s="104">
        <v>296289.3</v>
      </c>
      <c r="P18" s="104">
        <v>177773.59</v>
      </c>
      <c r="Q18" s="104" t="s">
        <v>39</v>
      </c>
      <c r="R18" s="19" t="s">
        <v>45</v>
      </c>
      <c r="S18" s="21">
        <f t="shared" si="0"/>
        <v>377.34</v>
      </c>
      <c r="T18" s="20">
        <v>18651.8</v>
      </c>
      <c r="U18" s="22">
        <v>42369</v>
      </c>
      <c r="V18" s="12">
        <v>3</v>
      </c>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row>
    <row r="19" spans="1:254" s="3" customFormat="1" ht="21" customHeight="1">
      <c r="A19" s="16">
        <v>5</v>
      </c>
      <c r="B19" s="103" t="s">
        <v>46</v>
      </c>
      <c r="C19" s="99">
        <v>1949</v>
      </c>
      <c r="D19" s="99" t="s">
        <v>37</v>
      </c>
      <c r="E19" s="183" t="s">
        <v>38</v>
      </c>
      <c r="F19" s="99">
        <v>4</v>
      </c>
      <c r="G19" s="99">
        <v>4</v>
      </c>
      <c r="H19" s="276">
        <v>3372.6</v>
      </c>
      <c r="I19" s="276">
        <v>2922.5</v>
      </c>
      <c r="J19" s="276">
        <v>2456.4</v>
      </c>
      <c r="K19" s="277">
        <v>91</v>
      </c>
      <c r="L19" s="276">
        <v>5130994.54</v>
      </c>
      <c r="M19" s="105">
        <v>2197091.85</v>
      </c>
      <c r="N19" s="105">
        <v>881504.86</v>
      </c>
      <c r="O19" s="105">
        <v>1282748.6399999999</v>
      </c>
      <c r="P19" s="105">
        <v>769649.19</v>
      </c>
      <c r="Q19" s="104" t="s">
        <v>39</v>
      </c>
      <c r="R19" s="19" t="s">
        <v>47</v>
      </c>
      <c r="S19" s="21">
        <f t="shared" si="0"/>
        <v>1755.69</v>
      </c>
      <c r="T19" s="20">
        <v>18651.8</v>
      </c>
      <c r="U19" s="22">
        <v>42369</v>
      </c>
      <c r="V19" s="10">
        <v>2</v>
      </c>
    </row>
    <row r="20" spans="1:254" ht="59.25" customHeight="1">
      <c r="A20" s="16">
        <v>6</v>
      </c>
      <c r="B20" s="103" t="s">
        <v>48</v>
      </c>
      <c r="C20" s="99">
        <v>1954</v>
      </c>
      <c r="D20" s="99" t="s">
        <v>37</v>
      </c>
      <c r="E20" s="183" t="s">
        <v>38</v>
      </c>
      <c r="F20" s="99">
        <v>4</v>
      </c>
      <c r="G20" s="99">
        <v>4</v>
      </c>
      <c r="H20" s="276">
        <v>3788.7</v>
      </c>
      <c r="I20" s="276">
        <v>2737</v>
      </c>
      <c r="J20" s="276">
        <v>2424.6</v>
      </c>
      <c r="K20" s="277">
        <v>114</v>
      </c>
      <c r="L20" s="276">
        <v>919477.9</v>
      </c>
      <c r="M20" s="104">
        <v>393720.42</v>
      </c>
      <c r="N20" s="104">
        <v>157966.31</v>
      </c>
      <c r="O20" s="104">
        <v>229869.48</v>
      </c>
      <c r="P20" s="104">
        <v>137921.69</v>
      </c>
      <c r="Q20" s="104" t="s">
        <v>39</v>
      </c>
      <c r="R20" s="19" t="s">
        <v>49</v>
      </c>
      <c r="S20" s="21">
        <f t="shared" si="0"/>
        <v>335.94</v>
      </c>
      <c r="T20" s="20">
        <v>18651.8</v>
      </c>
      <c r="U20" s="22">
        <v>42369</v>
      </c>
      <c r="V20" s="12">
        <v>2</v>
      </c>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row>
    <row r="21" spans="1:254" ht="87.75" customHeight="1">
      <c r="A21" s="16">
        <v>7</v>
      </c>
      <c r="B21" s="103" t="s">
        <v>50</v>
      </c>
      <c r="C21" s="99">
        <v>1955</v>
      </c>
      <c r="D21" s="99" t="s">
        <v>37</v>
      </c>
      <c r="E21" s="183" t="s">
        <v>38</v>
      </c>
      <c r="F21" s="99">
        <v>4</v>
      </c>
      <c r="G21" s="99">
        <v>4</v>
      </c>
      <c r="H21" s="276">
        <v>3461.7</v>
      </c>
      <c r="I21" s="276">
        <v>2835.5</v>
      </c>
      <c r="J21" s="276">
        <v>2425.6999999999998</v>
      </c>
      <c r="K21" s="277">
        <v>121</v>
      </c>
      <c r="L21" s="276">
        <v>1599986.34</v>
      </c>
      <c r="M21" s="104">
        <v>685114.14</v>
      </c>
      <c r="N21" s="104">
        <v>274877.65000000002</v>
      </c>
      <c r="O21" s="104">
        <v>399996.59</v>
      </c>
      <c r="P21" s="104">
        <v>239997.96</v>
      </c>
      <c r="Q21" s="104" t="s">
        <v>39</v>
      </c>
      <c r="R21" s="19" t="s">
        <v>51</v>
      </c>
      <c r="S21" s="21">
        <f t="shared" si="0"/>
        <v>564.27</v>
      </c>
      <c r="T21" s="20">
        <v>18651.8</v>
      </c>
      <c r="U21" s="22">
        <v>42369</v>
      </c>
      <c r="V21" s="12">
        <v>4</v>
      </c>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row>
    <row r="22" spans="1:254" ht="27.75" customHeight="1">
      <c r="A22" s="16">
        <v>8</v>
      </c>
      <c r="B22" s="103" t="s">
        <v>52</v>
      </c>
      <c r="C22" s="99">
        <v>1954</v>
      </c>
      <c r="D22" s="99" t="s">
        <v>37</v>
      </c>
      <c r="E22" s="183" t="s">
        <v>38</v>
      </c>
      <c r="F22" s="99">
        <v>4</v>
      </c>
      <c r="G22" s="99">
        <v>4</v>
      </c>
      <c r="H22" s="276">
        <v>3479.4</v>
      </c>
      <c r="I22" s="276">
        <v>2803.8</v>
      </c>
      <c r="J22" s="276">
        <v>2765.7</v>
      </c>
      <c r="K22" s="277">
        <v>117</v>
      </c>
      <c r="L22" s="276">
        <v>644354.76</v>
      </c>
      <c r="M22" s="104">
        <v>275912.7</v>
      </c>
      <c r="N22" s="104">
        <v>110700.15</v>
      </c>
      <c r="O22" s="104">
        <v>161088.69</v>
      </c>
      <c r="P22" s="104">
        <v>96653.22</v>
      </c>
      <c r="Q22" s="104" t="s">
        <v>39</v>
      </c>
      <c r="R22" s="19" t="s">
        <v>53</v>
      </c>
      <c r="S22" s="21">
        <f t="shared" si="0"/>
        <v>229.81</v>
      </c>
      <c r="T22" s="20">
        <v>18651.8</v>
      </c>
      <c r="U22" s="22">
        <v>42369</v>
      </c>
      <c r="V22" s="12">
        <v>1</v>
      </c>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row>
    <row r="23" spans="1:254" ht="39.75" customHeight="1">
      <c r="A23" s="16">
        <v>9</v>
      </c>
      <c r="B23" s="103" t="s">
        <v>54</v>
      </c>
      <c r="C23" s="99">
        <v>1954</v>
      </c>
      <c r="D23" s="99" t="s">
        <v>37</v>
      </c>
      <c r="E23" s="183" t="s">
        <v>38</v>
      </c>
      <c r="F23" s="99">
        <v>4</v>
      </c>
      <c r="G23" s="99">
        <v>3</v>
      </c>
      <c r="H23" s="276">
        <v>2622.1</v>
      </c>
      <c r="I23" s="276">
        <v>2034.6</v>
      </c>
      <c r="J23" s="276">
        <v>1863.9</v>
      </c>
      <c r="K23" s="277">
        <v>87</v>
      </c>
      <c r="L23" s="276">
        <v>793593.88</v>
      </c>
      <c r="M23" s="104">
        <v>339816.89</v>
      </c>
      <c r="N23" s="104">
        <v>136339.43</v>
      </c>
      <c r="O23" s="104">
        <v>198398.47</v>
      </c>
      <c r="P23" s="104">
        <v>119039.09</v>
      </c>
      <c r="Q23" s="104" t="s">
        <v>39</v>
      </c>
      <c r="R23" s="19" t="s">
        <v>55</v>
      </c>
      <c r="S23" s="21">
        <f t="shared" si="0"/>
        <v>390.05</v>
      </c>
      <c r="T23" s="20">
        <v>18651.8</v>
      </c>
      <c r="U23" s="22">
        <v>42369</v>
      </c>
      <c r="V23" s="12">
        <v>2</v>
      </c>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row>
    <row r="24" spans="1:254" ht="27" customHeight="1">
      <c r="A24" s="16">
        <v>10</v>
      </c>
      <c r="B24" s="103" t="s">
        <v>56</v>
      </c>
      <c r="C24" s="99">
        <v>1955</v>
      </c>
      <c r="D24" s="99" t="s">
        <v>37</v>
      </c>
      <c r="E24" s="183" t="s">
        <v>38</v>
      </c>
      <c r="F24" s="99">
        <v>4</v>
      </c>
      <c r="G24" s="99">
        <v>4</v>
      </c>
      <c r="H24" s="276">
        <v>3866.1</v>
      </c>
      <c r="I24" s="276">
        <v>2442</v>
      </c>
      <c r="J24" s="276">
        <v>2103</v>
      </c>
      <c r="K24" s="277">
        <v>98</v>
      </c>
      <c r="L24" s="276">
        <v>702532.74</v>
      </c>
      <c r="M24" s="104">
        <v>300824.51</v>
      </c>
      <c r="N24" s="104">
        <v>120695.12</v>
      </c>
      <c r="O24" s="104">
        <v>175633.19</v>
      </c>
      <c r="P24" s="104">
        <v>105379.92</v>
      </c>
      <c r="Q24" s="104" t="s">
        <v>39</v>
      </c>
      <c r="R24" s="19" t="s">
        <v>53</v>
      </c>
      <c r="S24" s="21">
        <f t="shared" si="0"/>
        <v>287.69</v>
      </c>
      <c r="T24" s="20">
        <v>18651.8</v>
      </c>
      <c r="U24" s="22">
        <v>42369</v>
      </c>
      <c r="V24" s="12">
        <v>1</v>
      </c>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row>
    <row r="25" spans="1:254" s="3" customFormat="1" ht="54.75" customHeight="1">
      <c r="A25" s="16">
        <v>11</v>
      </c>
      <c r="B25" s="103" t="s">
        <v>57</v>
      </c>
      <c r="C25" s="99">
        <v>1965</v>
      </c>
      <c r="D25" s="99" t="s">
        <v>37</v>
      </c>
      <c r="E25" s="183" t="s">
        <v>38</v>
      </c>
      <c r="F25" s="99">
        <v>5</v>
      </c>
      <c r="G25" s="99">
        <v>4</v>
      </c>
      <c r="H25" s="276">
        <v>3541.2</v>
      </c>
      <c r="I25" s="276">
        <v>2541.3000000000002</v>
      </c>
      <c r="J25" s="276">
        <v>1995.1</v>
      </c>
      <c r="K25" s="277">
        <v>122</v>
      </c>
      <c r="L25" s="276">
        <v>853891.6</v>
      </c>
      <c r="M25" s="104">
        <v>365636.38</v>
      </c>
      <c r="N25" s="104">
        <v>146698.57999999999</v>
      </c>
      <c r="O25" s="104">
        <v>213472.9</v>
      </c>
      <c r="P25" s="104">
        <v>128083.74</v>
      </c>
      <c r="Q25" s="104" t="s">
        <v>39</v>
      </c>
      <c r="R25" s="19" t="s">
        <v>49</v>
      </c>
      <c r="S25" s="21">
        <f t="shared" si="0"/>
        <v>336.01</v>
      </c>
      <c r="T25" s="20">
        <v>18651.8</v>
      </c>
      <c r="U25" s="22">
        <v>42369</v>
      </c>
      <c r="V25" s="10">
        <v>2</v>
      </c>
    </row>
    <row r="26" spans="1:254" ht="54" customHeight="1">
      <c r="A26" s="16">
        <v>12</v>
      </c>
      <c r="B26" s="103" t="s">
        <v>58</v>
      </c>
      <c r="C26" s="99">
        <v>1965</v>
      </c>
      <c r="D26" s="99" t="s">
        <v>37</v>
      </c>
      <c r="E26" s="183" t="s">
        <v>38</v>
      </c>
      <c r="F26" s="99">
        <v>5</v>
      </c>
      <c r="G26" s="99">
        <v>4</v>
      </c>
      <c r="H26" s="276">
        <v>3528.9</v>
      </c>
      <c r="I26" s="276">
        <v>2555.4</v>
      </c>
      <c r="J26" s="276">
        <v>2175.3000000000002</v>
      </c>
      <c r="K26" s="277">
        <v>135</v>
      </c>
      <c r="L26" s="276">
        <v>893638.79</v>
      </c>
      <c r="M26" s="104">
        <v>382656.12</v>
      </c>
      <c r="N26" s="104">
        <v>153527.15</v>
      </c>
      <c r="O26" s="104">
        <v>223409.7</v>
      </c>
      <c r="P26" s="104">
        <v>134045.82</v>
      </c>
      <c r="Q26" s="104" t="s">
        <v>39</v>
      </c>
      <c r="R26" s="19" t="s">
        <v>49</v>
      </c>
      <c r="S26" s="21">
        <f t="shared" si="0"/>
        <v>349.71</v>
      </c>
      <c r="T26" s="20">
        <v>18651.8</v>
      </c>
      <c r="U26" s="22">
        <v>42369</v>
      </c>
      <c r="V26" s="12">
        <v>2</v>
      </c>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row>
    <row r="27" spans="1:254" ht="55.5" customHeight="1">
      <c r="A27" s="16">
        <v>13</v>
      </c>
      <c r="B27" s="103" t="s">
        <v>59</v>
      </c>
      <c r="C27" s="99">
        <v>1952</v>
      </c>
      <c r="D27" s="99" t="s">
        <v>37</v>
      </c>
      <c r="E27" s="183" t="s">
        <v>38</v>
      </c>
      <c r="F27" s="99">
        <v>4</v>
      </c>
      <c r="G27" s="99">
        <v>4</v>
      </c>
      <c r="H27" s="276">
        <v>3499.1</v>
      </c>
      <c r="I27" s="276">
        <v>2916.7</v>
      </c>
      <c r="J27" s="276">
        <v>2735.9</v>
      </c>
      <c r="K27" s="277">
        <v>107</v>
      </c>
      <c r="L27" s="276">
        <v>912569.05</v>
      </c>
      <c r="M27" s="104">
        <v>390762.05</v>
      </c>
      <c r="N27" s="104">
        <v>156779.37</v>
      </c>
      <c r="O27" s="104">
        <v>228142.27</v>
      </c>
      <c r="P27" s="104">
        <v>136885.35999999999</v>
      </c>
      <c r="Q27" s="104" t="s">
        <v>60</v>
      </c>
      <c r="R27" s="19" t="s">
        <v>49</v>
      </c>
      <c r="S27" s="21">
        <f t="shared" si="0"/>
        <v>312.88</v>
      </c>
      <c r="T27" s="20">
        <v>18651.8</v>
      </c>
      <c r="U27" s="22">
        <v>42369</v>
      </c>
      <c r="V27" s="12">
        <v>2</v>
      </c>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row>
    <row r="28" spans="1:254" ht="30" customHeight="1">
      <c r="A28" s="16">
        <v>14</v>
      </c>
      <c r="B28" s="103" t="s">
        <v>61</v>
      </c>
      <c r="C28" s="99">
        <v>1958</v>
      </c>
      <c r="D28" s="99" t="s">
        <v>37</v>
      </c>
      <c r="E28" s="183" t="s">
        <v>38</v>
      </c>
      <c r="F28" s="99">
        <v>4</v>
      </c>
      <c r="G28" s="99">
        <v>4</v>
      </c>
      <c r="H28" s="276">
        <v>3229.4</v>
      </c>
      <c r="I28" s="276">
        <v>2538.6999999999998</v>
      </c>
      <c r="J28" s="276">
        <v>2450.3000000000002</v>
      </c>
      <c r="K28" s="277">
        <v>107</v>
      </c>
      <c r="L28" s="276">
        <v>531195.72</v>
      </c>
      <c r="M28" s="104">
        <v>227457.99</v>
      </c>
      <c r="N28" s="104">
        <v>91259.43</v>
      </c>
      <c r="O28" s="104">
        <v>132798.94</v>
      </c>
      <c r="P28" s="104">
        <v>79679.360000000001</v>
      </c>
      <c r="Q28" s="104" t="s">
        <v>39</v>
      </c>
      <c r="R28" s="19" t="s">
        <v>53</v>
      </c>
      <c r="S28" s="21">
        <f t="shared" si="0"/>
        <v>209.24</v>
      </c>
      <c r="T28" s="20">
        <v>18651.8</v>
      </c>
      <c r="U28" s="22">
        <v>42369</v>
      </c>
      <c r="V28" s="12">
        <v>1</v>
      </c>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row>
    <row r="29" spans="1:254" ht="52.5" customHeight="1">
      <c r="A29" s="16">
        <v>15</v>
      </c>
      <c r="B29" s="103" t="s">
        <v>62</v>
      </c>
      <c r="C29" s="99">
        <v>1955</v>
      </c>
      <c r="D29" s="99" t="s">
        <v>37</v>
      </c>
      <c r="E29" s="183" t="s">
        <v>38</v>
      </c>
      <c r="F29" s="99">
        <v>4</v>
      </c>
      <c r="G29" s="99">
        <v>2</v>
      </c>
      <c r="H29" s="276">
        <v>2225.6</v>
      </c>
      <c r="I29" s="276">
        <v>2050</v>
      </c>
      <c r="J29" s="276">
        <v>761.2</v>
      </c>
      <c r="K29" s="277">
        <v>108</v>
      </c>
      <c r="L29" s="276">
        <v>484595.91</v>
      </c>
      <c r="M29" s="104">
        <v>207503.96</v>
      </c>
      <c r="N29" s="104">
        <v>83253.58</v>
      </c>
      <c r="O29" s="104">
        <v>121148.98</v>
      </c>
      <c r="P29" s="104">
        <v>72689.39</v>
      </c>
      <c r="Q29" s="104" t="s">
        <v>39</v>
      </c>
      <c r="R29" s="19" t="s">
        <v>49</v>
      </c>
      <c r="S29" s="21">
        <f t="shared" si="0"/>
        <v>236.39</v>
      </c>
      <c r="T29" s="20">
        <v>18651.8</v>
      </c>
      <c r="U29" s="22">
        <v>42369</v>
      </c>
      <c r="V29" s="12">
        <v>2</v>
      </c>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row>
    <row r="30" spans="1:254" ht="43.5" customHeight="1">
      <c r="A30" s="16">
        <v>16</v>
      </c>
      <c r="B30" s="103" t="s">
        <v>63</v>
      </c>
      <c r="C30" s="99">
        <v>1958</v>
      </c>
      <c r="D30" s="99" t="s">
        <v>37</v>
      </c>
      <c r="E30" s="183" t="s">
        <v>38</v>
      </c>
      <c r="F30" s="99">
        <v>4</v>
      </c>
      <c r="G30" s="99">
        <v>4</v>
      </c>
      <c r="H30" s="276">
        <v>3289.3</v>
      </c>
      <c r="I30" s="276">
        <v>2840.7</v>
      </c>
      <c r="J30" s="276">
        <v>2355.1</v>
      </c>
      <c r="K30" s="277">
        <v>130</v>
      </c>
      <c r="L30" s="276">
        <v>977850.21</v>
      </c>
      <c r="M30" s="104">
        <v>418715.44</v>
      </c>
      <c r="N30" s="104">
        <v>167994.67</v>
      </c>
      <c r="O30" s="104">
        <v>244462.56</v>
      </c>
      <c r="P30" s="104">
        <v>146677.54</v>
      </c>
      <c r="Q30" s="104" t="s">
        <v>39</v>
      </c>
      <c r="R30" s="19" t="s">
        <v>55</v>
      </c>
      <c r="S30" s="21">
        <f t="shared" si="0"/>
        <v>344.23</v>
      </c>
      <c r="T30" s="20">
        <v>18651.8</v>
      </c>
      <c r="U30" s="22">
        <v>42369</v>
      </c>
      <c r="V30" s="12">
        <v>2</v>
      </c>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row>
    <row r="31" spans="1:254" ht="30.75" customHeight="1">
      <c r="A31" s="16">
        <v>17</v>
      </c>
      <c r="B31" s="103" t="s">
        <v>64</v>
      </c>
      <c r="C31" s="99">
        <v>1978</v>
      </c>
      <c r="D31" s="99" t="s">
        <v>37</v>
      </c>
      <c r="E31" s="183" t="s">
        <v>38</v>
      </c>
      <c r="F31" s="99">
        <v>9</v>
      </c>
      <c r="G31" s="99">
        <v>1</v>
      </c>
      <c r="H31" s="276">
        <v>2517.1999999999998</v>
      </c>
      <c r="I31" s="276">
        <v>1876.8</v>
      </c>
      <c r="J31" s="276">
        <v>1748.21</v>
      </c>
      <c r="K31" s="277">
        <v>75</v>
      </c>
      <c r="L31" s="276">
        <v>674109.09</v>
      </c>
      <c r="M31" s="104">
        <v>288653.5</v>
      </c>
      <c r="N31" s="104">
        <v>115811.93</v>
      </c>
      <c r="O31" s="104">
        <v>168527.29</v>
      </c>
      <c r="P31" s="104">
        <v>101116.37</v>
      </c>
      <c r="Q31" s="104" t="s">
        <v>39</v>
      </c>
      <c r="R31" s="19" t="s">
        <v>65</v>
      </c>
      <c r="S31" s="21">
        <f t="shared" si="0"/>
        <v>359.18</v>
      </c>
      <c r="T31" s="20">
        <v>18651.8</v>
      </c>
      <c r="U31" s="22">
        <v>42369</v>
      </c>
      <c r="V31" s="12">
        <v>2</v>
      </c>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row>
    <row r="32" spans="1:254" ht="54.75" customHeight="1">
      <c r="A32" s="16">
        <v>18</v>
      </c>
      <c r="B32" s="103" t="s">
        <v>66</v>
      </c>
      <c r="C32" s="99">
        <v>1960</v>
      </c>
      <c r="D32" s="99" t="s">
        <v>37</v>
      </c>
      <c r="E32" s="183" t="s">
        <v>38</v>
      </c>
      <c r="F32" s="99">
        <v>5</v>
      </c>
      <c r="G32" s="99">
        <v>2</v>
      </c>
      <c r="H32" s="276">
        <v>1781.8</v>
      </c>
      <c r="I32" s="276">
        <v>1614.8</v>
      </c>
      <c r="J32" s="276">
        <v>1504.4</v>
      </c>
      <c r="K32" s="277">
        <v>78</v>
      </c>
      <c r="L32" s="276">
        <v>490131.3</v>
      </c>
      <c r="M32" s="104">
        <v>209874.21</v>
      </c>
      <c r="N32" s="104">
        <v>84204.56</v>
      </c>
      <c r="O32" s="104">
        <v>122532.83</v>
      </c>
      <c r="P32" s="104">
        <v>73519.7</v>
      </c>
      <c r="Q32" s="104" t="s">
        <v>39</v>
      </c>
      <c r="R32" s="19" t="s">
        <v>49</v>
      </c>
      <c r="S32" s="21">
        <f t="shared" si="0"/>
        <v>303.52</v>
      </c>
      <c r="T32" s="20">
        <v>18651.8</v>
      </c>
      <c r="U32" s="22">
        <v>42369</v>
      </c>
      <c r="V32" s="12">
        <v>2</v>
      </c>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row>
    <row r="33" spans="1:254" s="3" customFormat="1" ht="35.25" customHeight="1">
      <c r="A33" s="16">
        <v>19</v>
      </c>
      <c r="B33" s="103" t="s">
        <v>67</v>
      </c>
      <c r="C33" s="99">
        <v>1965</v>
      </c>
      <c r="D33" s="99" t="s">
        <v>37</v>
      </c>
      <c r="E33" s="183" t="s">
        <v>68</v>
      </c>
      <c r="F33" s="99">
        <v>5</v>
      </c>
      <c r="G33" s="99">
        <v>3</v>
      </c>
      <c r="H33" s="276">
        <v>2823.9</v>
      </c>
      <c r="I33" s="276">
        <v>2060.9</v>
      </c>
      <c r="J33" s="276">
        <v>1565.26</v>
      </c>
      <c r="K33" s="277">
        <v>111</v>
      </c>
      <c r="L33" s="276">
        <v>157220</v>
      </c>
      <c r="M33" s="104">
        <v>67321.600000000006</v>
      </c>
      <c r="N33" s="104">
        <v>27010.400000000001</v>
      </c>
      <c r="O33" s="104">
        <v>39305</v>
      </c>
      <c r="P33" s="104">
        <v>23583</v>
      </c>
      <c r="Q33" s="104" t="s">
        <v>39</v>
      </c>
      <c r="R33" s="19" t="s">
        <v>40</v>
      </c>
      <c r="S33" s="21">
        <f t="shared" si="0"/>
        <v>76.290000000000006</v>
      </c>
      <c r="T33" s="20">
        <v>18651.8</v>
      </c>
      <c r="U33" s="22">
        <v>42369</v>
      </c>
      <c r="V33" s="10">
        <v>1</v>
      </c>
    </row>
    <row r="34" spans="1:254" s="3" customFormat="1" ht="46.5" customHeight="1">
      <c r="A34" s="16">
        <v>20</v>
      </c>
      <c r="B34" s="103" t="s">
        <v>69</v>
      </c>
      <c r="C34" s="99">
        <v>1960</v>
      </c>
      <c r="D34" s="99" t="s">
        <v>37</v>
      </c>
      <c r="E34" s="183" t="s">
        <v>38</v>
      </c>
      <c r="F34" s="99">
        <v>4</v>
      </c>
      <c r="G34" s="99">
        <v>4</v>
      </c>
      <c r="H34" s="276">
        <v>2780.3</v>
      </c>
      <c r="I34" s="276">
        <v>2554.8000000000002</v>
      </c>
      <c r="J34" s="276">
        <v>2080.35</v>
      </c>
      <c r="K34" s="277">
        <v>147</v>
      </c>
      <c r="L34" s="276">
        <v>954329.58</v>
      </c>
      <c r="M34" s="104">
        <v>408643.91</v>
      </c>
      <c r="N34" s="104">
        <v>163953.82999999999</v>
      </c>
      <c r="O34" s="104">
        <v>238582.39999999999</v>
      </c>
      <c r="P34" s="104">
        <v>143149.44</v>
      </c>
      <c r="Q34" s="104" t="s">
        <v>39</v>
      </c>
      <c r="R34" s="19" t="s">
        <v>70</v>
      </c>
      <c r="S34" s="21">
        <f t="shared" si="0"/>
        <v>373.54</v>
      </c>
      <c r="T34" s="20">
        <v>18651.8</v>
      </c>
      <c r="U34" s="22">
        <v>42369</v>
      </c>
      <c r="V34" s="10">
        <v>2</v>
      </c>
    </row>
    <row r="35" spans="1:254" s="3" customFormat="1" ht="21.75" customHeight="1">
      <c r="A35" s="16">
        <v>21</v>
      </c>
      <c r="B35" s="103" t="s">
        <v>71</v>
      </c>
      <c r="C35" s="99">
        <v>1972</v>
      </c>
      <c r="D35" s="99" t="s">
        <v>37</v>
      </c>
      <c r="E35" s="183" t="s">
        <v>68</v>
      </c>
      <c r="F35" s="99">
        <v>5</v>
      </c>
      <c r="G35" s="99">
        <v>6</v>
      </c>
      <c r="H35" s="276">
        <v>5190</v>
      </c>
      <c r="I35" s="276">
        <v>4719.5</v>
      </c>
      <c r="J35" s="276">
        <v>3829.5</v>
      </c>
      <c r="K35" s="277">
        <v>239</v>
      </c>
      <c r="L35" s="276">
        <v>1351578.84</v>
      </c>
      <c r="M35" s="104">
        <v>578746.05000000005</v>
      </c>
      <c r="N35" s="104">
        <v>232201.25</v>
      </c>
      <c r="O35" s="104">
        <v>337894.71</v>
      </c>
      <c r="P35" s="104">
        <v>202736.83</v>
      </c>
      <c r="Q35" s="104" t="s">
        <v>39</v>
      </c>
      <c r="R35" s="19" t="s">
        <v>72</v>
      </c>
      <c r="S35" s="21">
        <f t="shared" si="0"/>
        <v>286.38</v>
      </c>
      <c r="T35" s="20">
        <v>18651.8</v>
      </c>
      <c r="U35" s="22">
        <v>42369</v>
      </c>
      <c r="V35" s="10">
        <v>1</v>
      </c>
    </row>
    <row r="36" spans="1:254" ht="45" customHeight="1">
      <c r="A36" s="16">
        <v>22</v>
      </c>
      <c r="B36" s="103" t="s">
        <v>73</v>
      </c>
      <c r="C36" s="99">
        <v>1970</v>
      </c>
      <c r="D36" s="99" t="s">
        <v>37</v>
      </c>
      <c r="E36" s="183" t="s">
        <v>68</v>
      </c>
      <c r="F36" s="99">
        <v>5</v>
      </c>
      <c r="G36" s="99">
        <v>6</v>
      </c>
      <c r="H36" s="276">
        <v>5203</v>
      </c>
      <c r="I36" s="276">
        <v>4738</v>
      </c>
      <c r="J36" s="276">
        <v>3779.1</v>
      </c>
      <c r="K36" s="277">
        <v>211</v>
      </c>
      <c r="L36" s="276">
        <v>1670777.31</v>
      </c>
      <c r="M36" s="104">
        <v>715426.83</v>
      </c>
      <c r="N36" s="104">
        <v>287039.55</v>
      </c>
      <c r="O36" s="104">
        <v>417694.33</v>
      </c>
      <c r="P36" s="104">
        <v>250616.6</v>
      </c>
      <c r="Q36" s="104" t="s">
        <v>39</v>
      </c>
      <c r="R36" s="19" t="s">
        <v>42</v>
      </c>
      <c r="S36" s="21">
        <f t="shared" si="0"/>
        <v>352.63</v>
      </c>
      <c r="T36" s="20">
        <v>18651.8</v>
      </c>
      <c r="U36" s="22">
        <v>42369</v>
      </c>
      <c r="V36" s="12">
        <v>2</v>
      </c>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row>
    <row r="37" spans="1:254" ht="39" customHeight="1">
      <c r="A37" s="16">
        <v>23</v>
      </c>
      <c r="B37" s="103" t="s">
        <v>74</v>
      </c>
      <c r="C37" s="99">
        <v>1959</v>
      </c>
      <c r="D37" s="99" t="s">
        <v>37</v>
      </c>
      <c r="E37" s="183" t="s">
        <v>38</v>
      </c>
      <c r="F37" s="99">
        <v>5</v>
      </c>
      <c r="G37" s="99">
        <v>2</v>
      </c>
      <c r="H37" s="276">
        <v>1759.9</v>
      </c>
      <c r="I37" s="276">
        <v>1615.9</v>
      </c>
      <c r="J37" s="276">
        <v>1454.21</v>
      </c>
      <c r="K37" s="277">
        <v>62</v>
      </c>
      <c r="L37" s="276">
        <v>779854.77</v>
      </c>
      <c r="M37" s="104">
        <v>333933.8</v>
      </c>
      <c r="N37" s="104">
        <v>133979.04999999999</v>
      </c>
      <c r="O37" s="104">
        <v>194963.7</v>
      </c>
      <c r="P37" s="104">
        <v>116978.22</v>
      </c>
      <c r="Q37" s="104" t="s">
        <v>39</v>
      </c>
      <c r="R37" s="19" t="s">
        <v>42</v>
      </c>
      <c r="S37" s="21">
        <f t="shared" si="0"/>
        <v>482.61</v>
      </c>
      <c r="T37" s="20">
        <v>18651.8</v>
      </c>
      <c r="U37" s="22">
        <v>42369</v>
      </c>
      <c r="V37" s="12">
        <v>2</v>
      </c>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row>
    <row r="38" spans="1:254" ht="44.25" customHeight="1">
      <c r="A38" s="16">
        <v>24</v>
      </c>
      <c r="B38" s="103" t="s">
        <v>75</v>
      </c>
      <c r="C38" s="99">
        <v>1960</v>
      </c>
      <c r="D38" s="99" t="s">
        <v>37</v>
      </c>
      <c r="E38" s="183" t="s">
        <v>38</v>
      </c>
      <c r="F38" s="99">
        <v>5</v>
      </c>
      <c r="G38" s="99">
        <v>2</v>
      </c>
      <c r="H38" s="276">
        <v>1732</v>
      </c>
      <c r="I38" s="276">
        <v>1614.7</v>
      </c>
      <c r="J38" s="276">
        <v>1201.97</v>
      </c>
      <c r="K38" s="277">
        <v>69</v>
      </c>
      <c r="L38" s="276">
        <v>768799.1</v>
      </c>
      <c r="M38" s="104">
        <v>329199.76</v>
      </c>
      <c r="N38" s="104">
        <v>132079.69</v>
      </c>
      <c r="O38" s="104">
        <v>192199.78</v>
      </c>
      <c r="P38" s="104">
        <v>115319.87</v>
      </c>
      <c r="Q38" s="104" t="s">
        <v>39</v>
      </c>
      <c r="R38" s="19" t="s">
        <v>42</v>
      </c>
      <c r="S38" s="21">
        <f t="shared" si="0"/>
        <v>476.13</v>
      </c>
      <c r="T38" s="20">
        <v>18651.8</v>
      </c>
      <c r="U38" s="22">
        <v>42369</v>
      </c>
      <c r="V38" s="12">
        <v>2</v>
      </c>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row>
    <row r="39" spans="1:254" ht="45.75" customHeight="1">
      <c r="A39" s="16">
        <v>25</v>
      </c>
      <c r="B39" s="103" t="s">
        <v>76</v>
      </c>
      <c r="C39" s="99">
        <v>1960</v>
      </c>
      <c r="D39" s="99" t="s">
        <v>37</v>
      </c>
      <c r="E39" s="183" t="s">
        <v>38</v>
      </c>
      <c r="F39" s="99">
        <v>5</v>
      </c>
      <c r="G39" s="99">
        <v>2</v>
      </c>
      <c r="H39" s="276">
        <v>1755.1</v>
      </c>
      <c r="I39" s="276">
        <v>1610.3</v>
      </c>
      <c r="J39" s="276">
        <v>1337.56</v>
      </c>
      <c r="K39" s="277">
        <v>60</v>
      </c>
      <c r="L39" s="276">
        <v>777953.03</v>
      </c>
      <c r="M39" s="104">
        <v>333119.46999999997</v>
      </c>
      <c r="N39" s="104">
        <v>133652.34</v>
      </c>
      <c r="O39" s="104">
        <v>194488.26</v>
      </c>
      <c r="P39" s="104">
        <v>116692.96</v>
      </c>
      <c r="Q39" s="104" t="s">
        <v>39</v>
      </c>
      <c r="R39" s="19" t="s">
        <v>42</v>
      </c>
      <c r="S39" s="21">
        <f t="shared" si="0"/>
        <v>483.11</v>
      </c>
      <c r="T39" s="20">
        <v>18651.8</v>
      </c>
      <c r="U39" s="22">
        <v>42369</v>
      </c>
      <c r="V39" s="12">
        <v>2</v>
      </c>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row>
    <row r="40" spans="1:254" s="3" customFormat="1" ht="30" customHeight="1">
      <c r="A40" s="16">
        <v>26</v>
      </c>
      <c r="B40" s="103" t="s">
        <v>77</v>
      </c>
      <c r="C40" s="99">
        <v>1951</v>
      </c>
      <c r="D40" s="99" t="s">
        <v>37</v>
      </c>
      <c r="E40" s="183" t="s">
        <v>38</v>
      </c>
      <c r="F40" s="99">
        <v>4</v>
      </c>
      <c r="G40" s="99">
        <v>4</v>
      </c>
      <c r="H40" s="276">
        <v>3548.3</v>
      </c>
      <c r="I40" s="276">
        <v>2633.2</v>
      </c>
      <c r="J40" s="276">
        <v>2227.98</v>
      </c>
      <c r="K40" s="277">
        <v>96</v>
      </c>
      <c r="L40" s="276">
        <v>1818210.48</v>
      </c>
      <c r="M40" s="104">
        <v>778557.71</v>
      </c>
      <c r="N40" s="104">
        <v>312368.57</v>
      </c>
      <c r="O40" s="104">
        <v>454552.62</v>
      </c>
      <c r="P40" s="104">
        <v>272731.58</v>
      </c>
      <c r="Q40" s="104" t="s">
        <v>39</v>
      </c>
      <c r="R40" s="19" t="s">
        <v>78</v>
      </c>
      <c r="S40" s="21">
        <f t="shared" si="0"/>
        <v>690.49</v>
      </c>
      <c r="T40" s="20">
        <v>18651.8</v>
      </c>
      <c r="U40" s="22">
        <v>42369</v>
      </c>
      <c r="V40" s="10">
        <v>2</v>
      </c>
    </row>
    <row r="41" spans="1:254" ht="21.75" customHeight="1">
      <c r="A41" s="16">
        <v>27</v>
      </c>
      <c r="B41" s="103" t="s">
        <v>79</v>
      </c>
      <c r="C41" s="99">
        <v>1960</v>
      </c>
      <c r="D41" s="99" t="s">
        <v>37</v>
      </c>
      <c r="E41" s="183" t="s">
        <v>68</v>
      </c>
      <c r="F41" s="99">
        <v>5</v>
      </c>
      <c r="G41" s="99">
        <v>4</v>
      </c>
      <c r="H41" s="276">
        <v>3876.4</v>
      </c>
      <c r="I41" s="276">
        <v>3540.9</v>
      </c>
      <c r="J41" s="276">
        <v>2599.6</v>
      </c>
      <c r="K41" s="277">
        <v>180</v>
      </c>
      <c r="L41" s="276">
        <v>1536099.17</v>
      </c>
      <c r="M41" s="104">
        <v>657757.65</v>
      </c>
      <c r="N41" s="104">
        <v>263901.84000000003</v>
      </c>
      <c r="O41" s="104">
        <v>384024.8</v>
      </c>
      <c r="P41" s="104">
        <v>230414.88</v>
      </c>
      <c r="Q41" s="104" t="s">
        <v>60</v>
      </c>
      <c r="R41" s="19" t="s">
        <v>72</v>
      </c>
      <c r="S41" s="21">
        <f t="shared" si="0"/>
        <v>433.82</v>
      </c>
      <c r="T41" s="20">
        <v>18651.8</v>
      </c>
      <c r="U41" s="22">
        <v>42369</v>
      </c>
      <c r="V41" s="12">
        <v>1</v>
      </c>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row>
    <row r="42" spans="1:254" s="3" customFormat="1" ht="41.25" customHeight="1">
      <c r="A42" s="16">
        <v>28</v>
      </c>
      <c r="B42" s="103" t="s">
        <v>80</v>
      </c>
      <c r="C42" s="99">
        <v>1968</v>
      </c>
      <c r="D42" s="99" t="s">
        <v>37</v>
      </c>
      <c r="E42" s="183" t="s">
        <v>68</v>
      </c>
      <c r="F42" s="99">
        <v>5</v>
      </c>
      <c r="G42" s="99">
        <v>4</v>
      </c>
      <c r="H42" s="276">
        <v>3617.8</v>
      </c>
      <c r="I42" s="276">
        <v>3347.8</v>
      </c>
      <c r="J42" s="276">
        <v>2381.89</v>
      </c>
      <c r="K42" s="277">
        <v>184</v>
      </c>
      <c r="L42" s="276">
        <v>1679965.26</v>
      </c>
      <c r="M42" s="104">
        <v>719361.11</v>
      </c>
      <c r="N42" s="104">
        <v>288618.03999999998</v>
      </c>
      <c r="O42" s="104">
        <v>419991.32</v>
      </c>
      <c r="P42" s="104">
        <v>251994.79</v>
      </c>
      <c r="Q42" s="104" t="s">
        <v>39</v>
      </c>
      <c r="R42" s="19" t="s">
        <v>42</v>
      </c>
      <c r="S42" s="21">
        <f t="shared" si="0"/>
        <v>501.81</v>
      </c>
      <c r="T42" s="20">
        <v>18651.8</v>
      </c>
      <c r="U42" s="22">
        <v>42369</v>
      </c>
      <c r="V42" s="10">
        <v>2</v>
      </c>
    </row>
    <row r="43" spans="1:254" ht="29.25" customHeight="1">
      <c r="A43" s="16">
        <v>29</v>
      </c>
      <c r="B43" s="103" t="s">
        <v>81</v>
      </c>
      <c r="C43" s="99">
        <v>1964</v>
      </c>
      <c r="D43" s="99" t="s">
        <v>37</v>
      </c>
      <c r="E43" s="183" t="s">
        <v>68</v>
      </c>
      <c r="F43" s="99">
        <v>5</v>
      </c>
      <c r="G43" s="99">
        <v>4</v>
      </c>
      <c r="H43" s="276">
        <v>3820.7</v>
      </c>
      <c r="I43" s="276">
        <v>3468.1</v>
      </c>
      <c r="J43" s="276">
        <v>2523.5</v>
      </c>
      <c r="K43" s="277">
        <v>164</v>
      </c>
      <c r="L43" s="276">
        <v>1957793.09</v>
      </c>
      <c r="M43" s="104">
        <v>838326.98</v>
      </c>
      <c r="N43" s="104">
        <v>336348.86</v>
      </c>
      <c r="O43" s="104">
        <v>489448.28</v>
      </c>
      <c r="P43" s="104">
        <v>293668.96999999997</v>
      </c>
      <c r="Q43" s="104" t="s">
        <v>39</v>
      </c>
      <c r="R43" s="19" t="s">
        <v>78</v>
      </c>
      <c r="S43" s="21">
        <f t="shared" si="0"/>
        <v>564.51</v>
      </c>
      <c r="T43" s="20">
        <v>18651.8</v>
      </c>
      <c r="U43" s="22">
        <v>42369</v>
      </c>
      <c r="V43" s="12">
        <v>2</v>
      </c>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row>
    <row r="44" spans="1:254" ht="18.75" customHeight="1">
      <c r="A44" s="16">
        <v>30</v>
      </c>
      <c r="B44" s="103" t="s">
        <v>82</v>
      </c>
      <c r="C44" s="99">
        <v>1967</v>
      </c>
      <c r="D44" s="99" t="s">
        <v>37</v>
      </c>
      <c r="E44" s="183" t="s">
        <v>68</v>
      </c>
      <c r="F44" s="99">
        <v>5</v>
      </c>
      <c r="G44" s="99">
        <v>6</v>
      </c>
      <c r="H44" s="276">
        <v>5131</v>
      </c>
      <c r="I44" s="276">
        <v>4545.2</v>
      </c>
      <c r="J44" s="276">
        <v>3232.37</v>
      </c>
      <c r="K44" s="277">
        <v>225</v>
      </c>
      <c r="L44" s="276">
        <v>1243443.53</v>
      </c>
      <c r="M44" s="104">
        <v>532442.51</v>
      </c>
      <c r="N44" s="104">
        <v>213623.6</v>
      </c>
      <c r="O44" s="104">
        <v>310860.89</v>
      </c>
      <c r="P44" s="104">
        <v>186516.53</v>
      </c>
      <c r="Q44" s="104" t="s">
        <v>39</v>
      </c>
      <c r="R44" s="19" t="s">
        <v>72</v>
      </c>
      <c r="S44" s="21">
        <f t="shared" si="0"/>
        <v>273.57</v>
      </c>
      <c r="T44" s="20">
        <v>18651.8</v>
      </c>
      <c r="U44" s="22">
        <v>42369</v>
      </c>
      <c r="V44" s="12">
        <v>1</v>
      </c>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row>
    <row r="45" spans="1:254" ht="30.75" customHeight="1">
      <c r="A45" s="16">
        <v>31</v>
      </c>
      <c r="B45" s="103" t="s">
        <v>83</v>
      </c>
      <c r="C45" s="99">
        <v>1967</v>
      </c>
      <c r="D45" s="99" t="s">
        <v>37</v>
      </c>
      <c r="E45" s="183" t="s">
        <v>68</v>
      </c>
      <c r="F45" s="99">
        <v>5</v>
      </c>
      <c r="G45" s="99">
        <v>6</v>
      </c>
      <c r="H45" s="276">
        <v>5171</v>
      </c>
      <c r="I45" s="276">
        <v>4590.7</v>
      </c>
      <c r="J45" s="276">
        <v>3734.89</v>
      </c>
      <c r="K45" s="277">
        <v>212</v>
      </c>
      <c r="L45" s="276">
        <v>1777388.19</v>
      </c>
      <c r="M45" s="104">
        <v>761077.6</v>
      </c>
      <c r="N45" s="104">
        <v>305355.28999999998</v>
      </c>
      <c r="O45" s="104">
        <v>444347.06</v>
      </c>
      <c r="P45" s="104">
        <v>266608.24</v>
      </c>
      <c r="Q45" s="104" t="s">
        <v>60</v>
      </c>
      <c r="R45" s="19" t="s">
        <v>65</v>
      </c>
      <c r="S45" s="21">
        <f t="shared" si="0"/>
        <v>387.17</v>
      </c>
      <c r="T45" s="20">
        <v>18651.8</v>
      </c>
      <c r="U45" s="22">
        <v>42369</v>
      </c>
      <c r="V45" s="12">
        <v>2</v>
      </c>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row>
    <row r="46" spans="1:254" ht="19.5" customHeight="1">
      <c r="A46" s="16">
        <v>32</v>
      </c>
      <c r="B46" s="103" t="s">
        <v>84</v>
      </c>
      <c r="C46" s="99">
        <v>1951</v>
      </c>
      <c r="D46" s="99" t="s">
        <v>37</v>
      </c>
      <c r="E46" s="183" t="s">
        <v>38</v>
      </c>
      <c r="F46" s="99">
        <v>4</v>
      </c>
      <c r="G46" s="99">
        <v>3</v>
      </c>
      <c r="H46" s="276">
        <v>1302.2</v>
      </c>
      <c r="I46" s="276">
        <v>1133.5999999999999</v>
      </c>
      <c r="J46" s="276">
        <v>856.28</v>
      </c>
      <c r="K46" s="277">
        <v>66</v>
      </c>
      <c r="L46" s="276">
        <v>1949152.55</v>
      </c>
      <c r="M46" s="104">
        <v>834627.11</v>
      </c>
      <c r="N46" s="104">
        <v>334864.40999999997</v>
      </c>
      <c r="O46" s="104">
        <v>487288.14</v>
      </c>
      <c r="P46" s="104">
        <v>292372.89</v>
      </c>
      <c r="Q46" s="104" t="s">
        <v>39</v>
      </c>
      <c r="R46" s="19" t="s">
        <v>72</v>
      </c>
      <c r="S46" s="21">
        <f t="shared" si="0"/>
        <v>1719.44</v>
      </c>
      <c r="T46" s="20">
        <v>18651.8</v>
      </c>
      <c r="U46" s="22">
        <v>42369</v>
      </c>
      <c r="V46" s="12">
        <v>1</v>
      </c>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row>
    <row r="47" spans="1:254" ht="25.5">
      <c r="A47" s="16">
        <v>33</v>
      </c>
      <c r="B47" s="103" t="s">
        <v>85</v>
      </c>
      <c r="C47" s="99">
        <v>1983</v>
      </c>
      <c r="D47" s="99" t="s">
        <v>37</v>
      </c>
      <c r="E47" s="183" t="s">
        <v>86</v>
      </c>
      <c r="F47" s="99">
        <v>5</v>
      </c>
      <c r="G47" s="99">
        <v>8</v>
      </c>
      <c r="H47" s="276">
        <v>8081.2</v>
      </c>
      <c r="I47" s="276">
        <v>6825.4</v>
      </c>
      <c r="J47" s="276">
        <v>5597.1</v>
      </c>
      <c r="K47" s="277">
        <v>370</v>
      </c>
      <c r="L47" s="276">
        <v>3178743.12</v>
      </c>
      <c r="M47" s="104">
        <v>1361137.79</v>
      </c>
      <c r="N47" s="104">
        <v>546108.07999999996</v>
      </c>
      <c r="O47" s="104">
        <v>794685.78</v>
      </c>
      <c r="P47" s="104">
        <v>476811.47</v>
      </c>
      <c r="Q47" s="104" t="s">
        <v>39</v>
      </c>
      <c r="R47" s="19" t="s">
        <v>72</v>
      </c>
      <c r="S47" s="21">
        <f t="shared" ref="S47:S63" si="1">L47/I47</f>
        <v>465.72</v>
      </c>
      <c r="T47" s="20">
        <v>18651.8</v>
      </c>
      <c r="U47" s="22">
        <v>42369</v>
      </c>
      <c r="V47" s="12">
        <v>1</v>
      </c>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row>
    <row r="48" spans="1:254" ht="17.25" customHeight="1">
      <c r="A48" s="16">
        <v>34</v>
      </c>
      <c r="B48" s="103" t="s">
        <v>87</v>
      </c>
      <c r="C48" s="99">
        <v>1964</v>
      </c>
      <c r="D48" s="99" t="s">
        <v>37</v>
      </c>
      <c r="E48" s="183" t="s">
        <v>68</v>
      </c>
      <c r="F48" s="99">
        <v>5</v>
      </c>
      <c r="G48" s="99">
        <v>4</v>
      </c>
      <c r="H48" s="276">
        <v>3852.6</v>
      </c>
      <c r="I48" s="276">
        <v>3504.7</v>
      </c>
      <c r="J48" s="276">
        <v>3265.52</v>
      </c>
      <c r="K48" s="277">
        <v>177</v>
      </c>
      <c r="L48" s="276">
        <v>2760737.75</v>
      </c>
      <c r="M48" s="104">
        <v>1182147.8999999999</v>
      </c>
      <c r="N48" s="104">
        <v>474294.75</v>
      </c>
      <c r="O48" s="104">
        <v>690184.44</v>
      </c>
      <c r="P48" s="104">
        <v>414110.66</v>
      </c>
      <c r="Q48" s="104" t="s">
        <v>39</v>
      </c>
      <c r="R48" s="19" t="s">
        <v>72</v>
      </c>
      <c r="S48" s="21">
        <f t="shared" si="1"/>
        <v>787.72</v>
      </c>
      <c r="T48" s="20">
        <v>18651.8</v>
      </c>
      <c r="U48" s="22">
        <v>42369</v>
      </c>
      <c r="V48" s="12">
        <v>1</v>
      </c>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row>
    <row r="49" spans="1:254" s="6" customFormat="1" ht="15.75" customHeight="1">
      <c r="A49" s="16">
        <v>35</v>
      </c>
      <c r="B49" s="103" t="s">
        <v>88</v>
      </c>
      <c r="C49" s="99">
        <v>1965</v>
      </c>
      <c r="D49" s="99" t="s">
        <v>37</v>
      </c>
      <c r="E49" s="183" t="s">
        <v>68</v>
      </c>
      <c r="F49" s="99">
        <v>5</v>
      </c>
      <c r="G49" s="99">
        <v>4</v>
      </c>
      <c r="H49" s="276">
        <v>3864.6</v>
      </c>
      <c r="I49" s="276">
        <v>3513.6</v>
      </c>
      <c r="J49" s="276">
        <v>2719.61</v>
      </c>
      <c r="K49" s="277">
        <v>171</v>
      </c>
      <c r="L49" s="276">
        <v>1970120.41</v>
      </c>
      <c r="M49" s="104">
        <v>843605.54</v>
      </c>
      <c r="N49" s="104">
        <v>338466.69</v>
      </c>
      <c r="O49" s="104">
        <v>492530.11</v>
      </c>
      <c r="P49" s="104">
        <v>295518.07</v>
      </c>
      <c r="Q49" s="104" t="s">
        <v>39</v>
      </c>
      <c r="R49" s="19" t="s">
        <v>72</v>
      </c>
      <c r="S49" s="21">
        <f t="shared" si="1"/>
        <v>560.71</v>
      </c>
      <c r="T49" s="20">
        <v>18651.8</v>
      </c>
      <c r="U49" s="22">
        <v>42369</v>
      </c>
      <c r="V49" s="23">
        <v>1</v>
      </c>
    </row>
    <row r="50" spans="1:254" ht="18.75" customHeight="1">
      <c r="A50" s="16">
        <v>36</v>
      </c>
      <c r="B50" s="103" t="s">
        <v>89</v>
      </c>
      <c r="C50" s="99">
        <v>1961</v>
      </c>
      <c r="D50" s="99" t="s">
        <v>37</v>
      </c>
      <c r="E50" s="183" t="s">
        <v>68</v>
      </c>
      <c r="F50" s="99">
        <v>5</v>
      </c>
      <c r="G50" s="99">
        <v>4</v>
      </c>
      <c r="H50" s="276">
        <v>3825.4</v>
      </c>
      <c r="I50" s="276">
        <v>3485.2</v>
      </c>
      <c r="J50" s="276">
        <v>2795.49</v>
      </c>
      <c r="K50" s="277">
        <v>168</v>
      </c>
      <c r="L50" s="276">
        <v>1972763.41</v>
      </c>
      <c r="M50" s="104">
        <v>844737.27</v>
      </c>
      <c r="N50" s="104">
        <v>338920.76</v>
      </c>
      <c r="O50" s="104">
        <v>493190.86</v>
      </c>
      <c r="P50" s="104">
        <v>295914.52</v>
      </c>
      <c r="Q50" s="104" t="s">
        <v>39</v>
      </c>
      <c r="R50" s="19" t="s">
        <v>72</v>
      </c>
      <c r="S50" s="21">
        <f t="shared" si="1"/>
        <v>566.04</v>
      </c>
      <c r="T50" s="20">
        <v>18651.8</v>
      </c>
      <c r="U50" s="22">
        <v>42369</v>
      </c>
      <c r="V50" s="12">
        <v>1</v>
      </c>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row>
    <row r="51" spans="1:254" ht="21.75" customHeight="1">
      <c r="A51" s="16">
        <v>37</v>
      </c>
      <c r="B51" s="103" t="s">
        <v>90</v>
      </c>
      <c r="C51" s="99">
        <v>1967</v>
      </c>
      <c r="D51" s="99" t="s">
        <v>37</v>
      </c>
      <c r="E51" s="183" t="s">
        <v>68</v>
      </c>
      <c r="F51" s="99">
        <v>5</v>
      </c>
      <c r="G51" s="99">
        <v>6</v>
      </c>
      <c r="H51" s="276">
        <v>5196.8999999999996</v>
      </c>
      <c r="I51" s="276">
        <v>4607.7</v>
      </c>
      <c r="J51" s="276">
        <v>3705.61</v>
      </c>
      <c r="K51" s="277">
        <v>215</v>
      </c>
      <c r="L51" s="276">
        <v>1246128.53</v>
      </c>
      <c r="M51" s="104">
        <v>533592.23</v>
      </c>
      <c r="N51" s="104">
        <v>214084.88</v>
      </c>
      <c r="O51" s="104">
        <v>311532.14</v>
      </c>
      <c r="P51" s="104">
        <v>186919.28</v>
      </c>
      <c r="Q51" s="104" t="s">
        <v>39</v>
      </c>
      <c r="R51" s="19" t="s">
        <v>72</v>
      </c>
      <c r="S51" s="21">
        <f t="shared" si="1"/>
        <v>270.44</v>
      </c>
      <c r="T51" s="20">
        <v>18651.8</v>
      </c>
      <c r="U51" s="22">
        <v>42369</v>
      </c>
      <c r="V51" s="12">
        <v>1</v>
      </c>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row>
    <row r="52" spans="1:254" ht="126.75" customHeight="1">
      <c r="A52" s="16">
        <v>38</v>
      </c>
      <c r="B52" s="103" t="s">
        <v>91</v>
      </c>
      <c r="C52" s="99">
        <v>1948</v>
      </c>
      <c r="D52" s="99" t="s">
        <v>37</v>
      </c>
      <c r="E52" s="183" t="s">
        <v>38</v>
      </c>
      <c r="F52" s="99">
        <v>4</v>
      </c>
      <c r="G52" s="99">
        <v>3</v>
      </c>
      <c r="H52" s="276">
        <v>2655.1</v>
      </c>
      <c r="I52" s="276">
        <v>2349.8000000000002</v>
      </c>
      <c r="J52" s="276">
        <v>2214</v>
      </c>
      <c r="K52" s="277">
        <v>89</v>
      </c>
      <c r="L52" s="276">
        <v>5601616.0899999999</v>
      </c>
      <c r="M52" s="104">
        <v>2398611.9900000002</v>
      </c>
      <c r="N52" s="104">
        <v>962357.65</v>
      </c>
      <c r="O52" s="104">
        <v>1400404.03</v>
      </c>
      <c r="P52" s="104">
        <v>840242.42</v>
      </c>
      <c r="Q52" s="104" t="s">
        <v>60</v>
      </c>
      <c r="R52" s="19" t="s">
        <v>92</v>
      </c>
      <c r="S52" s="21">
        <f t="shared" si="1"/>
        <v>2383.87</v>
      </c>
      <c r="T52" s="20">
        <v>18651.8</v>
      </c>
      <c r="U52" s="22">
        <v>42369</v>
      </c>
      <c r="V52" s="12">
        <v>7</v>
      </c>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row>
    <row r="53" spans="1:254" ht="31.5" customHeight="1">
      <c r="A53" s="16">
        <v>39</v>
      </c>
      <c r="B53" s="103" t="s">
        <v>93</v>
      </c>
      <c r="C53" s="99">
        <v>1966</v>
      </c>
      <c r="D53" s="99" t="s">
        <v>37</v>
      </c>
      <c r="E53" s="183" t="s">
        <v>68</v>
      </c>
      <c r="F53" s="99">
        <v>5</v>
      </c>
      <c r="G53" s="99">
        <v>8</v>
      </c>
      <c r="H53" s="276">
        <v>6149.2</v>
      </c>
      <c r="I53" s="276">
        <v>5548.6</v>
      </c>
      <c r="J53" s="276">
        <v>4825.71</v>
      </c>
      <c r="K53" s="277">
        <v>285</v>
      </c>
      <c r="L53" s="276">
        <v>2271877.48</v>
      </c>
      <c r="M53" s="104">
        <v>972817.93</v>
      </c>
      <c r="N53" s="104">
        <v>390308.55</v>
      </c>
      <c r="O53" s="104">
        <v>567969.37</v>
      </c>
      <c r="P53" s="104">
        <v>340781.63</v>
      </c>
      <c r="Q53" s="104" t="s">
        <v>39</v>
      </c>
      <c r="R53" s="19" t="s">
        <v>65</v>
      </c>
      <c r="S53" s="21">
        <f t="shared" si="1"/>
        <v>409.45</v>
      </c>
      <c r="T53" s="20">
        <v>18651.8</v>
      </c>
      <c r="U53" s="22">
        <v>42369</v>
      </c>
      <c r="V53" s="12">
        <v>2</v>
      </c>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row>
    <row r="54" spans="1:254" ht="24">
      <c r="A54" s="16">
        <v>40</v>
      </c>
      <c r="B54" s="103" t="s">
        <v>94</v>
      </c>
      <c r="C54" s="99">
        <v>1988</v>
      </c>
      <c r="D54" s="99" t="s">
        <v>37</v>
      </c>
      <c r="E54" s="183" t="s">
        <v>68</v>
      </c>
      <c r="F54" s="99">
        <v>5</v>
      </c>
      <c r="G54" s="99">
        <v>5</v>
      </c>
      <c r="H54" s="276">
        <v>5425.4</v>
      </c>
      <c r="I54" s="276">
        <v>4764.78</v>
      </c>
      <c r="J54" s="276">
        <v>4764.78</v>
      </c>
      <c r="K54" s="277">
        <v>240</v>
      </c>
      <c r="L54" s="276">
        <v>336851.33</v>
      </c>
      <c r="M54" s="104">
        <v>144239.74</v>
      </c>
      <c r="N54" s="104">
        <v>57871.06</v>
      </c>
      <c r="O54" s="104">
        <v>84212.83</v>
      </c>
      <c r="P54" s="104">
        <v>50527.7</v>
      </c>
      <c r="Q54" s="104" t="s">
        <v>39</v>
      </c>
      <c r="R54" s="19" t="s">
        <v>40</v>
      </c>
      <c r="S54" s="21">
        <f t="shared" si="1"/>
        <v>70.7</v>
      </c>
      <c r="T54" s="20">
        <v>18651.8</v>
      </c>
      <c r="U54" s="22">
        <v>42369</v>
      </c>
      <c r="V54" s="12">
        <v>1</v>
      </c>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row>
    <row r="55" spans="1:254" ht="21" customHeight="1">
      <c r="A55" s="16">
        <v>41</v>
      </c>
      <c r="B55" s="103" t="s">
        <v>95</v>
      </c>
      <c r="C55" s="99">
        <v>1986</v>
      </c>
      <c r="D55" s="99" t="s">
        <v>37</v>
      </c>
      <c r="E55" s="183" t="s">
        <v>68</v>
      </c>
      <c r="F55" s="99">
        <v>9</v>
      </c>
      <c r="G55" s="99">
        <v>9</v>
      </c>
      <c r="H55" s="276">
        <v>20215.3</v>
      </c>
      <c r="I55" s="276">
        <v>17194.599999999999</v>
      </c>
      <c r="J55" s="276">
        <v>15999.4</v>
      </c>
      <c r="K55" s="277">
        <v>867</v>
      </c>
      <c r="L55" s="276">
        <v>3400222.95</v>
      </c>
      <c r="M55" s="104">
        <v>1455975.45</v>
      </c>
      <c r="N55" s="104">
        <v>584158.31000000006</v>
      </c>
      <c r="O55" s="104">
        <v>850055.74</v>
      </c>
      <c r="P55" s="104">
        <v>510033.45</v>
      </c>
      <c r="Q55" s="104" t="s">
        <v>39</v>
      </c>
      <c r="R55" s="19" t="s">
        <v>72</v>
      </c>
      <c r="S55" s="21">
        <f t="shared" si="1"/>
        <v>197.75</v>
      </c>
      <c r="T55" s="20">
        <v>18651.8</v>
      </c>
      <c r="U55" s="22">
        <v>42369</v>
      </c>
      <c r="V55" s="12">
        <v>1</v>
      </c>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row>
    <row r="56" spans="1:254">
      <c r="A56" s="16">
        <v>42</v>
      </c>
      <c r="B56" s="103" t="s">
        <v>96</v>
      </c>
      <c r="C56" s="99">
        <v>1988</v>
      </c>
      <c r="D56" s="99" t="s">
        <v>37</v>
      </c>
      <c r="E56" s="183" t="s">
        <v>68</v>
      </c>
      <c r="F56" s="99">
        <v>5</v>
      </c>
      <c r="G56" s="99">
        <v>4</v>
      </c>
      <c r="H56" s="276">
        <v>3873.2</v>
      </c>
      <c r="I56" s="276">
        <v>3360.8</v>
      </c>
      <c r="J56" s="276">
        <v>3360.8</v>
      </c>
      <c r="K56" s="277">
        <v>176</v>
      </c>
      <c r="L56" s="276">
        <v>1058065.8700000001</v>
      </c>
      <c r="M56" s="104">
        <v>453063.79</v>
      </c>
      <c r="N56" s="104">
        <v>181775.72</v>
      </c>
      <c r="O56" s="104">
        <v>264516.46999999997</v>
      </c>
      <c r="P56" s="104">
        <v>158709.89000000001</v>
      </c>
      <c r="Q56" s="104" t="s">
        <v>60</v>
      </c>
      <c r="R56" s="19" t="s">
        <v>72</v>
      </c>
      <c r="S56" s="21">
        <f t="shared" si="1"/>
        <v>314.83</v>
      </c>
      <c r="T56" s="20">
        <v>18651.8</v>
      </c>
      <c r="U56" s="22">
        <v>42369</v>
      </c>
      <c r="V56" s="12">
        <v>1</v>
      </c>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row>
    <row r="57" spans="1:254" ht="17.25" customHeight="1">
      <c r="A57" s="16">
        <v>43</v>
      </c>
      <c r="B57" s="103" t="s">
        <v>97</v>
      </c>
      <c r="C57" s="99">
        <v>1986</v>
      </c>
      <c r="D57" s="99" t="s">
        <v>37</v>
      </c>
      <c r="E57" s="183" t="s">
        <v>38</v>
      </c>
      <c r="F57" s="99">
        <v>9</v>
      </c>
      <c r="G57" s="99">
        <v>3</v>
      </c>
      <c r="H57" s="276">
        <v>6889.3</v>
      </c>
      <c r="I57" s="276">
        <v>5651.1</v>
      </c>
      <c r="J57" s="276">
        <v>4969.3999999999996</v>
      </c>
      <c r="K57" s="277">
        <v>319</v>
      </c>
      <c r="L57" s="276">
        <v>1791892.08</v>
      </c>
      <c r="M57" s="104">
        <v>767288.17</v>
      </c>
      <c r="N57" s="104">
        <v>307847.06</v>
      </c>
      <c r="O57" s="104">
        <v>447973.02</v>
      </c>
      <c r="P57" s="104">
        <v>268783.83</v>
      </c>
      <c r="Q57" s="104" t="s">
        <v>39</v>
      </c>
      <c r="R57" s="19" t="s">
        <v>72</v>
      </c>
      <c r="S57" s="21">
        <f t="shared" si="1"/>
        <v>317.08999999999997</v>
      </c>
      <c r="T57" s="20">
        <v>18651.8</v>
      </c>
      <c r="U57" s="22">
        <v>42369</v>
      </c>
      <c r="V57" s="12">
        <v>1</v>
      </c>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row>
    <row r="58" spans="1:254" s="6" customFormat="1" ht="27" customHeight="1">
      <c r="A58" s="16">
        <v>44</v>
      </c>
      <c r="B58" s="103" t="s">
        <v>98</v>
      </c>
      <c r="C58" s="99">
        <v>1970</v>
      </c>
      <c r="D58" s="99" t="s">
        <v>37</v>
      </c>
      <c r="E58" s="183" t="s">
        <v>68</v>
      </c>
      <c r="F58" s="99">
        <v>5</v>
      </c>
      <c r="G58" s="99">
        <v>8</v>
      </c>
      <c r="H58" s="276">
        <v>6192.3</v>
      </c>
      <c r="I58" s="276">
        <v>5599.5</v>
      </c>
      <c r="J58" s="276">
        <v>4412.71</v>
      </c>
      <c r="K58" s="277">
        <v>242</v>
      </c>
      <c r="L58" s="276">
        <v>324287.62</v>
      </c>
      <c r="M58" s="104">
        <v>138859.96</v>
      </c>
      <c r="N58" s="104">
        <v>55712.61</v>
      </c>
      <c r="O58" s="104">
        <v>81071.91</v>
      </c>
      <c r="P58" s="104">
        <v>48643.14</v>
      </c>
      <c r="Q58" s="104" t="s">
        <v>39</v>
      </c>
      <c r="R58" s="19" t="s">
        <v>40</v>
      </c>
      <c r="S58" s="21">
        <f t="shared" si="1"/>
        <v>57.91</v>
      </c>
      <c r="T58" s="20">
        <v>18651.8</v>
      </c>
      <c r="U58" s="22">
        <v>42369</v>
      </c>
      <c r="V58" s="23">
        <v>1</v>
      </c>
    </row>
    <row r="59" spans="1:254" ht="27.75" customHeight="1">
      <c r="A59" s="16">
        <v>45</v>
      </c>
      <c r="B59" s="103" t="s">
        <v>99</v>
      </c>
      <c r="C59" s="99">
        <v>1970</v>
      </c>
      <c r="D59" s="99" t="s">
        <v>37</v>
      </c>
      <c r="E59" s="183" t="s">
        <v>68</v>
      </c>
      <c r="F59" s="99">
        <v>5</v>
      </c>
      <c r="G59" s="99">
        <v>6</v>
      </c>
      <c r="H59" s="276">
        <v>5002</v>
      </c>
      <c r="I59" s="276">
        <v>4508.8</v>
      </c>
      <c r="J59" s="276">
        <v>3983.9</v>
      </c>
      <c r="K59" s="277">
        <v>218</v>
      </c>
      <c r="L59" s="276">
        <v>288957.53999999998</v>
      </c>
      <c r="M59" s="104">
        <v>123731.61</v>
      </c>
      <c r="N59" s="104">
        <v>49642.91</v>
      </c>
      <c r="O59" s="104">
        <v>72239.39</v>
      </c>
      <c r="P59" s="104">
        <v>43343.63</v>
      </c>
      <c r="Q59" s="104" t="s">
        <v>60</v>
      </c>
      <c r="R59" s="19" t="s">
        <v>40</v>
      </c>
      <c r="S59" s="21">
        <f t="shared" si="1"/>
        <v>64.09</v>
      </c>
      <c r="T59" s="20">
        <v>18651.8</v>
      </c>
      <c r="U59" s="22">
        <v>42369</v>
      </c>
      <c r="V59" s="12">
        <v>1</v>
      </c>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row>
    <row r="60" spans="1:254" ht="18" customHeight="1">
      <c r="A60" s="16">
        <v>46</v>
      </c>
      <c r="B60" s="103" t="s">
        <v>100</v>
      </c>
      <c r="C60" s="99">
        <v>1949</v>
      </c>
      <c r="D60" s="99" t="s">
        <v>37</v>
      </c>
      <c r="E60" s="183" t="s">
        <v>38</v>
      </c>
      <c r="F60" s="99">
        <v>4</v>
      </c>
      <c r="G60" s="99">
        <v>4</v>
      </c>
      <c r="H60" s="276">
        <v>3590.2</v>
      </c>
      <c r="I60" s="276">
        <v>3079.5</v>
      </c>
      <c r="J60" s="276">
        <v>2412.21</v>
      </c>
      <c r="K60" s="277">
        <v>153</v>
      </c>
      <c r="L60" s="276">
        <v>2961054.7</v>
      </c>
      <c r="M60" s="104">
        <v>1267923.6100000001</v>
      </c>
      <c r="N60" s="104">
        <v>508709.2</v>
      </c>
      <c r="O60" s="104">
        <v>740263.68</v>
      </c>
      <c r="P60" s="104">
        <v>444158.21</v>
      </c>
      <c r="Q60" s="104" t="s">
        <v>39</v>
      </c>
      <c r="R60" s="19" t="s">
        <v>72</v>
      </c>
      <c r="S60" s="21">
        <f t="shared" si="1"/>
        <v>961.54</v>
      </c>
      <c r="T60" s="20">
        <v>18651.8</v>
      </c>
      <c r="U60" s="22">
        <v>42369</v>
      </c>
      <c r="V60" s="12">
        <v>1</v>
      </c>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row>
    <row r="61" spans="1:254" ht="28.5" customHeight="1">
      <c r="A61" s="16">
        <v>47</v>
      </c>
      <c r="B61" s="103" t="s">
        <v>101</v>
      </c>
      <c r="C61" s="99">
        <v>1986</v>
      </c>
      <c r="D61" s="99" t="s">
        <v>37</v>
      </c>
      <c r="E61" s="183" t="s">
        <v>68</v>
      </c>
      <c r="F61" s="99">
        <v>5</v>
      </c>
      <c r="G61" s="99">
        <v>5</v>
      </c>
      <c r="H61" s="276">
        <v>4764.5</v>
      </c>
      <c r="I61" s="276">
        <v>4121.7</v>
      </c>
      <c r="J61" s="276">
        <v>3199.2</v>
      </c>
      <c r="K61" s="277">
        <v>202</v>
      </c>
      <c r="L61" s="276">
        <v>248832.36</v>
      </c>
      <c r="M61" s="104">
        <v>106550.01</v>
      </c>
      <c r="N61" s="104">
        <v>42749.4</v>
      </c>
      <c r="O61" s="104">
        <v>62208.09</v>
      </c>
      <c r="P61" s="104">
        <v>37324.86</v>
      </c>
      <c r="Q61" s="104" t="s">
        <v>39</v>
      </c>
      <c r="R61" s="19" t="s">
        <v>40</v>
      </c>
      <c r="S61" s="21">
        <f t="shared" si="1"/>
        <v>60.37</v>
      </c>
      <c r="T61" s="20">
        <v>18651.8</v>
      </c>
      <c r="U61" s="22">
        <v>42369</v>
      </c>
      <c r="V61" s="12">
        <v>1</v>
      </c>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row>
    <row r="62" spans="1:254" ht="25.5">
      <c r="A62" s="16">
        <v>48</v>
      </c>
      <c r="B62" s="103" t="s">
        <v>102</v>
      </c>
      <c r="C62" s="99">
        <v>1977</v>
      </c>
      <c r="D62" s="99" t="s">
        <v>37</v>
      </c>
      <c r="E62" s="183" t="s">
        <v>86</v>
      </c>
      <c r="F62" s="99">
        <v>5</v>
      </c>
      <c r="G62" s="99">
        <v>4</v>
      </c>
      <c r="H62" s="276">
        <v>4672</v>
      </c>
      <c r="I62" s="276">
        <v>4097.2</v>
      </c>
      <c r="J62" s="276">
        <v>3550</v>
      </c>
      <c r="K62" s="277">
        <v>226</v>
      </c>
      <c r="L62" s="276">
        <v>1011313.74</v>
      </c>
      <c r="M62" s="104">
        <v>433044.54</v>
      </c>
      <c r="N62" s="104">
        <v>173743.7</v>
      </c>
      <c r="O62" s="104">
        <v>252828.44</v>
      </c>
      <c r="P62" s="104">
        <v>151697.06</v>
      </c>
      <c r="Q62" s="104" t="s">
        <v>39</v>
      </c>
      <c r="R62" s="19" t="s">
        <v>72</v>
      </c>
      <c r="S62" s="21">
        <f t="shared" si="1"/>
        <v>246.83</v>
      </c>
      <c r="T62" s="20">
        <v>18651.8</v>
      </c>
      <c r="U62" s="22">
        <v>42369</v>
      </c>
      <c r="V62" s="12">
        <v>1</v>
      </c>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row>
    <row r="63" spans="1:254" ht="19.5" customHeight="1">
      <c r="A63" s="16">
        <v>49</v>
      </c>
      <c r="B63" s="103" t="s">
        <v>103</v>
      </c>
      <c r="C63" s="99">
        <v>1946</v>
      </c>
      <c r="D63" s="99" t="s">
        <v>37</v>
      </c>
      <c r="E63" s="183" t="s">
        <v>38</v>
      </c>
      <c r="F63" s="99">
        <v>5</v>
      </c>
      <c r="G63" s="99">
        <v>7</v>
      </c>
      <c r="H63" s="276">
        <v>5172.2</v>
      </c>
      <c r="I63" s="276">
        <v>4570.3</v>
      </c>
      <c r="J63" s="276">
        <v>3434.1</v>
      </c>
      <c r="K63" s="277">
        <v>193</v>
      </c>
      <c r="L63" s="276">
        <v>3696671.55</v>
      </c>
      <c r="M63" s="104">
        <v>1582914.75</v>
      </c>
      <c r="N63" s="104">
        <v>635088.17000000004</v>
      </c>
      <c r="O63" s="104">
        <v>924167.89</v>
      </c>
      <c r="P63" s="104">
        <v>554500.74</v>
      </c>
      <c r="Q63" s="104" t="s">
        <v>39</v>
      </c>
      <c r="R63" s="19" t="s">
        <v>72</v>
      </c>
      <c r="S63" s="21">
        <f t="shared" si="1"/>
        <v>808.85</v>
      </c>
      <c r="T63" s="20">
        <v>18651.8</v>
      </c>
      <c r="U63" s="22">
        <v>42369</v>
      </c>
      <c r="V63" s="12">
        <v>1</v>
      </c>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row>
    <row r="64" spans="1:254" s="179" customFormat="1" ht="30" customHeight="1">
      <c r="A64" s="245" t="s">
        <v>104</v>
      </c>
      <c r="B64" s="246"/>
      <c r="C64" s="246"/>
      <c r="D64" s="246"/>
      <c r="E64" s="246"/>
      <c r="F64" s="246"/>
      <c r="G64" s="247"/>
      <c r="H64" s="278">
        <f t="shared" ref="H64:Q64" si="2">SUM(H15:H63)</f>
        <v>203187.5</v>
      </c>
      <c r="I64" s="278">
        <f t="shared" si="2"/>
        <v>174123.88</v>
      </c>
      <c r="J64" s="278">
        <f t="shared" si="2"/>
        <v>147008.60999999999</v>
      </c>
      <c r="K64" s="279">
        <f t="shared" si="2"/>
        <v>8341</v>
      </c>
      <c r="L64" s="278">
        <f t="shared" si="2"/>
        <v>72227321.379999995</v>
      </c>
      <c r="M64" s="27">
        <f t="shared" si="2"/>
        <v>30927738.41</v>
      </c>
      <c r="N64" s="27">
        <f t="shared" si="2"/>
        <v>12408653.960000001</v>
      </c>
      <c r="O64" s="27">
        <f t="shared" si="2"/>
        <v>18056830.550000001</v>
      </c>
      <c r="P64" s="27">
        <f t="shared" si="2"/>
        <v>10834098.460000001</v>
      </c>
      <c r="Q64" s="177">
        <f t="shared" si="2"/>
        <v>0</v>
      </c>
      <c r="R64" s="93" t="s">
        <v>105</v>
      </c>
      <c r="S64" s="93" t="s">
        <v>105</v>
      </c>
      <c r="T64" s="93" t="s">
        <v>105</v>
      </c>
      <c r="U64" s="93" t="s">
        <v>105</v>
      </c>
      <c r="V64" s="178"/>
    </row>
    <row r="65" spans="1:1025" s="172" customFormat="1" ht="30" customHeight="1">
      <c r="A65" s="248" t="s">
        <v>106</v>
      </c>
      <c r="B65" s="249"/>
      <c r="C65" s="249"/>
      <c r="D65" s="249"/>
      <c r="E65" s="249"/>
      <c r="F65" s="249"/>
      <c r="G65" s="249"/>
      <c r="H65" s="249"/>
      <c r="I65" s="249"/>
      <c r="J65" s="249"/>
      <c r="K65" s="249"/>
      <c r="L65" s="249"/>
      <c r="M65" s="249"/>
      <c r="N65" s="249"/>
      <c r="O65" s="249"/>
      <c r="P65" s="249"/>
      <c r="Q65" s="249"/>
      <c r="R65" s="249"/>
      <c r="S65" s="249"/>
      <c r="T65" s="249"/>
      <c r="U65" s="250"/>
      <c r="V65" s="18"/>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5"/>
      <c r="NG65" s="5"/>
      <c r="NH65" s="5"/>
      <c r="NI65" s="5"/>
      <c r="NJ65" s="5"/>
      <c r="NK65" s="5"/>
      <c r="NL65" s="5"/>
      <c r="NM65" s="5"/>
      <c r="NN65" s="5"/>
      <c r="NO65" s="5"/>
      <c r="NP65" s="5"/>
      <c r="NQ65" s="5"/>
      <c r="NR65" s="5"/>
      <c r="NS65" s="5"/>
      <c r="NT65" s="5"/>
      <c r="NU65" s="5"/>
      <c r="NV65" s="5"/>
      <c r="NW65" s="5"/>
      <c r="NX65" s="5"/>
      <c r="NY65" s="5"/>
      <c r="NZ65" s="5"/>
      <c r="OA65" s="5"/>
      <c r="OB65" s="5"/>
      <c r="OC65" s="5"/>
      <c r="OD65" s="5"/>
      <c r="OE65" s="5"/>
      <c r="OF65" s="5"/>
      <c r="OG65" s="5"/>
      <c r="OH65" s="5"/>
      <c r="OI65" s="5"/>
      <c r="OJ65" s="5"/>
      <c r="OK65" s="5"/>
      <c r="OL65" s="5"/>
      <c r="OM65" s="5"/>
      <c r="ON65" s="5"/>
      <c r="OO65" s="5"/>
      <c r="OP65" s="5"/>
      <c r="OQ65" s="5"/>
      <c r="OR65" s="5"/>
      <c r="OS65" s="5"/>
      <c r="OT65" s="5"/>
      <c r="OU65" s="5"/>
      <c r="OV65" s="5"/>
      <c r="OW65" s="5"/>
      <c r="OX65" s="5"/>
      <c r="OY65" s="5"/>
      <c r="OZ65" s="5"/>
      <c r="PA65" s="5"/>
      <c r="PB65" s="5"/>
      <c r="PC65" s="5"/>
      <c r="PD65" s="5"/>
      <c r="PE65" s="5"/>
      <c r="PF65" s="5"/>
      <c r="PG65" s="5"/>
      <c r="PH65" s="5"/>
      <c r="PI65" s="5"/>
      <c r="PJ65" s="5"/>
      <c r="PK65" s="5"/>
      <c r="PL65" s="5"/>
      <c r="PM65" s="5"/>
      <c r="PN65" s="5"/>
      <c r="PO65" s="5"/>
      <c r="PP65" s="5"/>
      <c r="PQ65" s="5"/>
      <c r="PR65" s="5"/>
      <c r="PS65" s="5"/>
      <c r="PT65" s="5"/>
      <c r="PU65" s="5"/>
      <c r="PV65" s="5"/>
      <c r="PW65" s="5"/>
      <c r="PX65" s="5"/>
      <c r="PY65" s="5"/>
      <c r="PZ65" s="5"/>
      <c r="QA65" s="5"/>
      <c r="QB65" s="5"/>
      <c r="QC65" s="5"/>
      <c r="QD65" s="5"/>
      <c r="QE65" s="5"/>
      <c r="QF65" s="5"/>
      <c r="QG65" s="5"/>
      <c r="QH65" s="5"/>
      <c r="QI65" s="5"/>
      <c r="QJ65" s="5"/>
      <c r="QK65" s="5"/>
      <c r="QL65" s="5"/>
      <c r="QM65" s="5"/>
      <c r="QN65" s="5"/>
      <c r="QO65" s="5"/>
      <c r="QP65" s="5"/>
      <c r="QQ65" s="5"/>
      <c r="QR65" s="5"/>
      <c r="QS65" s="5"/>
      <c r="QT65" s="5"/>
      <c r="QU65" s="5"/>
      <c r="QV65" s="5"/>
      <c r="QW65" s="5"/>
      <c r="QX65" s="5"/>
      <c r="QY65" s="5"/>
      <c r="QZ65" s="5"/>
      <c r="RA65" s="5"/>
      <c r="RB65" s="5"/>
      <c r="RC65" s="5"/>
      <c r="RD65" s="5"/>
      <c r="RE65" s="5"/>
      <c r="RF65" s="5"/>
      <c r="RG65" s="5"/>
      <c r="RH65" s="5"/>
      <c r="RI65" s="5"/>
      <c r="RJ65" s="5"/>
      <c r="RK65" s="5"/>
      <c r="RL65" s="5"/>
      <c r="RM65" s="5"/>
      <c r="RN65" s="5"/>
      <c r="RO65" s="5"/>
      <c r="RP65" s="5"/>
      <c r="RQ65" s="5"/>
      <c r="RR65" s="5"/>
      <c r="RS65" s="5"/>
      <c r="RT65" s="5"/>
      <c r="RU65" s="5"/>
      <c r="RV65" s="5"/>
      <c r="RW65" s="5"/>
      <c r="RX65" s="5"/>
      <c r="RY65" s="5"/>
      <c r="RZ65" s="5"/>
      <c r="SA65" s="5"/>
      <c r="SB65" s="5"/>
      <c r="SC65" s="5"/>
      <c r="SD65" s="5"/>
      <c r="SE65" s="5"/>
      <c r="SF65" s="5"/>
      <c r="SG65" s="5"/>
      <c r="SH65" s="5"/>
      <c r="SI65" s="5"/>
      <c r="SJ65" s="5"/>
      <c r="SK65" s="5"/>
      <c r="SL65" s="5"/>
      <c r="SM65" s="5"/>
      <c r="SN65" s="5"/>
      <c r="SO65" s="5"/>
      <c r="SP65" s="5"/>
      <c r="SQ65" s="5"/>
      <c r="SR65" s="5"/>
      <c r="SS65" s="5"/>
      <c r="ST65" s="5"/>
      <c r="SU65" s="5"/>
      <c r="SV65" s="5"/>
      <c r="SW65" s="5"/>
      <c r="SX65" s="5"/>
      <c r="SY65" s="5"/>
      <c r="SZ65" s="5"/>
      <c r="TA65" s="5"/>
      <c r="TB65" s="5"/>
      <c r="TC65" s="5"/>
      <c r="TD65" s="5"/>
      <c r="TE65" s="5"/>
      <c r="TF65" s="5"/>
      <c r="TG65" s="5"/>
      <c r="TH65" s="5"/>
      <c r="TI65" s="5"/>
      <c r="TJ65" s="5"/>
      <c r="TK65" s="5"/>
      <c r="TL65" s="5"/>
      <c r="TM65" s="5"/>
      <c r="TN65" s="5"/>
      <c r="TO65" s="5"/>
      <c r="TP65" s="5"/>
      <c r="TQ65" s="5"/>
      <c r="TR65" s="5"/>
      <c r="TS65" s="5"/>
      <c r="TT65" s="5"/>
      <c r="TU65" s="5"/>
      <c r="TV65" s="5"/>
      <c r="TW65" s="5"/>
      <c r="TX65" s="5"/>
      <c r="TY65" s="5"/>
      <c r="TZ65" s="5"/>
      <c r="UA65" s="5"/>
      <c r="UB65" s="5"/>
      <c r="UC65" s="5"/>
      <c r="UD65" s="5"/>
      <c r="UE65" s="5"/>
      <c r="UF65" s="5"/>
      <c r="UG65" s="5"/>
      <c r="UH65" s="5"/>
      <c r="UI65" s="5"/>
      <c r="UJ65" s="5"/>
      <c r="UK65" s="5"/>
      <c r="UL65" s="5"/>
      <c r="UM65" s="5"/>
      <c r="UN65" s="5"/>
      <c r="UO65" s="5"/>
      <c r="UP65" s="5"/>
      <c r="UQ65" s="5"/>
      <c r="UR65" s="5"/>
      <c r="US65" s="5"/>
      <c r="UT65" s="5"/>
      <c r="UU65" s="5"/>
      <c r="UV65" s="5"/>
      <c r="UW65" s="5"/>
      <c r="UX65" s="5"/>
      <c r="UY65" s="5"/>
      <c r="UZ65" s="5"/>
      <c r="VA65" s="5"/>
      <c r="VB65" s="5"/>
      <c r="VC65" s="5"/>
      <c r="VD65" s="5"/>
      <c r="VE65" s="5"/>
      <c r="VF65" s="5"/>
      <c r="VG65" s="5"/>
      <c r="VH65" s="5"/>
      <c r="VI65" s="5"/>
      <c r="VJ65" s="5"/>
      <c r="VK65" s="5"/>
      <c r="VL65" s="5"/>
      <c r="VM65" s="5"/>
      <c r="VN65" s="5"/>
      <c r="VO65" s="5"/>
      <c r="VP65" s="5"/>
      <c r="VQ65" s="5"/>
      <c r="VR65" s="5"/>
      <c r="VS65" s="5"/>
      <c r="VT65" s="5"/>
      <c r="VU65" s="5"/>
      <c r="VV65" s="5"/>
      <c r="VW65" s="5"/>
      <c r="VX65" s="5"/>
      <c r="VY65" s="5"/>
      <c r="VZ65" s="5"/>
      <c r="WA65" s="5"/>
      <c r="WB65" s="5"/>
      <c r="WC65" s="5"/>
      <c r="WD65" s="5"/>
      <c r="WE65" s="5"/>
      <c r="WF65" s="5"/>
      <c r="WG65" s="5"/>
      <c r="WH65" s="5"/>
      <c r="WI65" s="5"/>
      <c r="WJ65" s="5"/>
      <c r="WK65" s="5"/>
      <c r="WL65" s="5"/>
      <c r="WM65" s="5"/>
      <c r="WN65" s="5"/>
      <c r="WO65" s="5"/>
      <c r="WP65" s="5"/>
      <c r="WQ65" s="5"/>
      <c r="WR65" s="5"/>
      <c r="WS65" s="5"/>
      <c r="WT65" s="5"/>
      <c r="WU65" s="5"/>
      <c r="WV65" s="5"/>
      <c r="WW65" s="5"/>
      <c r="WX65" s="5"/>
      <c r="WY65" s="5"/>
      <c r="WZ65" s="5"/>
      <c r="XA65" s="5"/>
      <c r="XB65" s="5"/>
      <c r="XC65" s="5"/>
      <c r="XD65" s="5"/>
      <c r="XE65" s="5"/>
      <c r="XF65" s="5"/>
      <c r="XG65" s="5"/>
      <c r="XH65" s="5"/>
      <c r="XI65" s="5"/>
      <c r="XJ65" s="5"/>
      <c r="XK65" s="5"/>
      <c r="XL65" s="5"/>
      <c r="XM65" s="5"/>
      <c r="XN65" s="5"/>
      <c r="XO65" s="5"/>
      <c r="XP65" s="5"/>
      <c r="XQ65" s="5"/>
      <c r="XR65" s="5"/>
      <c r="XS65" s="5"/>
      <c r="XT65" s="5"/>
      <c r="XU65" s="5"/>
      <c r="XV65" s="5"/>
      <c r="XW65" s="5"/>
      <c r="XX65" s="5"/>
      <c r="XY65" s="5"/>
      <c r="XZ65" s="5"/>
      <c r="YA65" s="5"/>
      <c r="YB65" s="5"/>
      <c r="YC65" s="5"/>
      <c r="YD65" s="5"/>
      <c r="YE65" s="5"/>
      <c r="YF65" s="5"/>
      <c r="YG65" s="5"/>
      <c r="YH65" s="5"/>
      <c r="YI65" s="5"/>
      <c r="YJ65" s="5"/>
      <c r="YK65" s="5"/>
      <c r="YL65" s="5"/>
      <c r="YM65" s="5"/>
      <c r="YN65" s="5"/>
      <c r="YO65" s="5"/>
      <c r="YP65" s="5"/>
      <c r="YQ65" s="5"/>
      <c r="YR65" s="5"/>
      <c r="YS65" s="5"/>
      <c r="YT65" s="5"/>
      <c r="YU65" s="5"/>
      <c r="YV65" s="5"/>
      <c r="YW65" s="5"/>
      <c r="YX65" s="5"/>
      <c r="YY65" s="5"/>
      <c r="YZ65" s="5"/>
      <c r="ZA65" s="5"/>
      <c r="ZB65" s="5"/>
      <c r="ZC65" s="5"/>
      <c r="ZD65" s="5"/>
      <c r="ZE65" s="5"/>
      <c r="ZF65" s="5"/>
      <c r="ZG65" s="5"/>
      <c r="ZH65" s="5"/>
      <c r="ZI65" s="5"/>
      <c r="ZJ65" s="5"/>
      <c r="ZK65" s="5"/>
      <c r="ZL65" s="5"/>
      <c r="ZM65" s="5"/>
      <c r="ZN65" s="5"/>
      <c r="ZO65" s="5"/>
      <c r="ZP65" s="5"/>
      <c r="ZQ65" s="5"/>
      <c r="ZR65" s="5"/>
      <c r="ZS65" s="5"/>
      <c r="ZT65" s="5"/>
      <c r="ZU65" s="5"/>
      <c r="ZV65" s="5"/>
      <c r="ZW65" s="5"/>
      <c r="ZX65" s="5"/>
      <c r="ZY65" s="5"/>
      <c r="ZZ65" s="5"/>
      <c r="AAA65" s="5"/>
      <c r="AAB65" s="5"/>
      <c r="AAC65" s="5"/>
      <c r="AAD65" s="5"/>
      <c r="AAE65" s="5"/>
      <c r="AAF65" s="5"/>
      <c r="AAG65" s="5"/>
      <c r="AAH65" s="5"/>
      <c r="AAI65" s="5"/>
      <c r="AAJ65" s="5"/>
      <c r="AAK65" s="5"/>
      <c r="AAL65" s="5"/>
      <c r="AAM65" s="5"/>
      <c r="AAN65" s="5"/>
      <c r="AAO65" s="5"/>
      <c r="AAP65" s="5"/>
      <c r="AAQ65" s="5"/>
      <c r="AAR65" s="5"/>
      <c r="AAS65" s="5"/>
      <c r="AAT65" s="5"/>
      <c r="AAU65" s="5"/>
      <c r="AAV65" s="5"/>
      <c r="AAW65" s="5"/>
      <c r="AAX65" s="5"/>
      <c r="AAY65" s="5"/>
      <c r="AAZ65" s="5"/>
      <c r="ABA65" s="5"/>
      <c r="ABB65" s="5"/>
      <c r="ABC65" s="5"/>
      <c r="ABD65" s="5"/>
      <c r="ABE65" s="5"/>
      <c r="ABF65" s="5"/>
      <c r="ABG65" s="5"/>
      <c r="ABH65" s="5"/>
      <c r="ABI65" s="5"/>
      <c r="ABJ65" s="5"/>
      <c r="ABK65" s="5"/>
      <c r="ABL65" s="5"/>
      <c r="ABM65" s="5"/>
      <c r="ABN65" s="5"/>
      <c r="ABO65" s="5"/>
      <c r="ABP65" s="5"/>
      <c r="ABQ65" s="5"/>
      <c r="ABR65" s="5"/>
      <c r="ABS65" s="5"/>
      <c r="ABT65" s="5"/>
      <c r="ABU65" s="5"/>
      <c r="ABV65" s="5"/>
      <c r="ABW65" s="5"/>
      <c r="ABX65" s="5"/>
      <c r="ABY65" s="5"/>
      <c r="ABZ65" s="5"/>
      <c r="ACA65" s="5"/>
      <c r="ACB65" s="5"/>
      <c r="ACC65" s="5"/>
      <c r="ACD65" s="5"/>
      <c r="ACE65" s="5"/>
      <c r="ACF65" s="5"/>
      <c r="ACG65" s="5"/>
      <c r="ACH65" s="5"/>
      <c r="ACI65" s="5"/>
      <c r="ACJ65" s="5"/>
      <c r="ACK65" s="5"/>
      <c r="ACL65" s="5"/>
      <c r="ACM65" s="5"/>
      <c r="ACN65" s="5"/>
      <c r="ACO65" s="5"/>
      <c r="ACP65" s="5"/>
      <c r="ACQ65" s="5"/>
      <c r="ACR65" s="5"/>
      <c r="ACS65" s="5"/>
      <c r="ACT65" s="5"/>
      <c r="ACU65" s="5"/>
      <c r="ACV65" s="5"/>
      <c r="ACW65" s="5"/>
      <c r="ACX65" s="5"/>
      <c r="ACY65" s="5"/>
      <c r="ACZ65" s="5"/>
      <c r="ADA65" s="5"/>
      <c r="ADB65" s="5"/>
      <c r="ADC65" s="5"/>
      <c r="ADD65" s="5"/>
      <c r="ADE65" s="5"/>
      <c r="ADF65" s="5"/>
      <c r="ADG65" s="5"/>
      <c r="ADH65" s="5"/>
      <c r="ADI65" s="5"/>
      <c r="ADJ65" s="5"/>
      <c r="ADK65" s="5"/>
      <c r="ADL65" s="5"/>
      <c r="ADM65" s="5"/>
      <c r="ADN65" s="5"/>
      <c r="ADO65" s="5"/>
      <c r="ADP65" s="5"/>
      <c r="ADQ65" s="5"/>
      <c r="ADR65" s="5"/>
      <c r="ADS65" s="5"/>
      <c r="ADT65" s="5"/>
      <c r="ADU65" s="5"/>
      <c r="ADV65" s="5"/>
      <c r="ADW65" s="5"/>
      <c r="ADX65" s="5"/>
      <c r="ADY65" s="5"/>
      <c r="ADZ65" s="5"/>
      <c r="AEA65" s="5"/>
      <c r="AEB65" s="5"/>
      <c r="AEC65" s="5"/>
      <c r="AED65" s="5"/>
      <c r="AEE65" s="5"/>
      <c r="AEF65" s="5"/>
      <c r="AEG65" s="5"/>
      <c r="AEH65" s="5"/>
      <c r="AEI65" s="5"/>
      <c r="AEJ65" s="5"/>
      <c r="AEK65" s="5"/>
      <c r="AEL65" s="5"/>
      <c r="AEM65" s="5"/>
      <c r="AEN65" s="5"/>
      <c r="AEO65" s="5"/>
      <c r="AEP65" s="5"/>
      <c r="AEQ65" s="5"/>
      <c r="AER65" s="5"/>
      <c r="AES65" s="5"/>
      <c r="AET65" s="5"/>
      <c r="AEU65" s="5"/>
      <c r="AEV65" s="5"/>
      <c r="AEW65" s="5"/>
      <c r="AEX65" s="5"/>
      <c r="AEY65" s="5"/>
      <c r="AEZ65" s="5"/>
      <c r="AFA65" s="5"/>
      <c r="AFB65" s="5"/>
      <c r="AFC65" s="5"/>
      <c r="AFD65" s="5"/>
      <c r="AFE65" s="5"/>
      <c r="AFF65" s="5"/>
      <c r="AFG65" s="5"/>
      <c r="AFH65" s="5"/>
      <c r="AFI65" s="5"/>
      <c r="AFJ65" s="5"/>
      <c r="AFK65" s="5"/>
      <c r="AFL65" s="5"/>
      <c r="AFM65" s="5"/>
      <c r="AFN65" s="5"/>
      <c r="AFO65" s="5"/>
      <c r="AFP65" s="5"/>
      <c r="AFQ65" s="5"/>
      <c r="AFR65" s="5"/>
      <c r="AFS65" s="5"/>
      <c r="AFT65" s="5"/>
      <c r="AFU65" s="5"/>
      <c r="AFV65" s="5"/>
      <c r="AFW65" s="5"/>
      <c r="AFX65" s="5"/>
      <c r="AFY65" s="5"/>
      <c r="AFZ65" s="5"/>
      <c r="AGA65" s="5"/>
      <c r="AGB65" s="5"/>
      <c r="AGC65" s="5"/>
      <c r="AGD65" s="5"/>
      <c r="AGE65" s="5"/>
      <c r="AGF65" s="5"/>
      <c r="AGG65" s="5"/>
      <c r="AGH65" s="5"/>
      <c r="AGI65" s="5"/>
      <c r="AGJ65" s="5"/>
      <c r="AGK65" s="5"/>
      <c r="AGL65" s="5"/>
      <c r="AGM65" s="5"/>
      <c r="AGN65" s="5"/>
      <c r="AGO65" s="5"/>
      <c r="AGP65" s="5"/>
      <c r="AGQ65" s="5"/>
      <c r="AGR65" s="5"/>
      <c r="AGS65" s="5"/>
      <c r="AGT65" s="5"/>
      <c r="AGU65" s="5"/>
      <c r="AGV65" s="5"/>
      <c r="AGW65" s="5"/>
      <c r="AGX65" s="5"/>
      <c r="AGY65" s="5"/>
      <c r="AGZ65" s="5"/>
      <c r="AHA65" s="5"/>
      <c r="AHB65" s="5"/>
      <c r="AHC65" s="5"/>
      <c r="AHD65" s="5"/>
      <c r="AHE65" s="5"/>
      <c r="AHF65" s="5"/>
      <c r="AHG65" s="5"/>
      <c r="AHH65" s="5"/>
      <c r="AHI65" s="5"/>
      <c r="AHJ65" s="5"/>
      <c r="AHK65" s="5"/>
      <c r="AHL65" s="5"/>
      <c r="AHM65" s="5"/>
      <c r="AHN65" s="5"/>
      <c r="AHO65" s="5"/>
      <c r="AHP65" s="5"/>
      <c r="AHQ65" s="5"/>
      <c r="AHR65" s="5"/>
      <c r="AHS65" s="5"/>
      <c r="AHT65" s="5"/>
      <c r="AHU65" s="5"/>
      <c r="AHV65" s="5"/>
      <c r="AHW65" s="5"/>
      <c r="AHX65" s="5"/>
      <c r="AHY65" s="5"/>
      <c r="AHZ65" s="5"/>
      <c r="AIA65" s="5"/>
      <c r="AIB65" s="5"/>
      <c r="AIC65" s="5"/>
      <c r="AID65" s="5"/>
      <c r="AIE65" s="5"/>
      <c r="AIF65" s="5"/>
      <c r="AIG65" s="5"/>
      <c r="AIH65" s="5"/>
      <c r="AII65" s="5"/>
      <c r="AIJ65" s="5"/>
      <c r="AIK65" s="5"/>
      <c r="AIL65" s="5"/>
      <c r="AIM65" s="5"/>
      <c r="AIN65" s="5"/>
      <c r="AIO65" s="5"/>
      <c r="AIP65" s="5"/>
      <c r="AIQ65" s="5"/>
      <c r="AIR65" s="5"/>
      <c r="AIS65" s="5"/>
      <c r="AIT65" s="5"/>
      <c r="AIU65" s="5"/>
      <c r="AIV65" s="5"/>
      <c r="AIW65" s="5"/>
      <c r="AIX65" s="5"/>
      <c r="AIY65" s="5"/>
      <c r="AIZ65" s="5"/>
      <c r="AJA65" s="5"/>
      <c r="AJB65" s="5"/>
      <c r="AJC65" s="5"/>
      <c r="AJD65" s="5"/>
      <c r="AJE65" s="5"/>
      <c r="AJF65" s="5"/>
      <c r="AJG65" s="5"/>
      <c r="AJH65" s="5"/>
      <c r="AJI65" s="5"/>
      <c r="AJJ65" s="5"/>
      <c r="AJK65" s="5"/>
      <c r="AJL65" s="5"/>
      <c r="AJM65" s="5"/>
      <c r="AJN65" s="5"/>
      <c r="AJO65" s="5"/>
      <c r="AJP65" s="5"/>
      <c r="AJQ65" s="5"/>
      <c r="AJR65" s="5"/>
      <c r="AJS65" s="5"/>
      <c r="AJT65" s="5"/>
      <c r="AJU65" s="5"/>
      <c r="AJV65" s="5"/>
      <c r="AJW65" s="5"/>
      <c r="AJX65" s="5"/>
      <c r="AJY65" s="5"/>
      <c r="AJZ65" s="5"/>
      <c r="AKA65" s="5"/>
      <c r="AKB65" s="5"/>
      <c r="AKC65" s="5"/>
      <c r="AKD65" s="5"/>
      <c r="AKE65" s="5"/>
      <c r="AKF65" s="5"/>
      <c r="AKG65" s="5"/>
      <c r="AKH65" s="5"/>
      <c r="AKI65" s="5"/>
      <c r="AKJ65" s="5"/>
      <c r="AKK65" s="5"/>
      <c r="AKL65" s="5"/>
      <c r="AKM65" s="5"/>
      <c r="AKN65" s="5"/>
      <c r="AKO65" s="5"/>
      <c r="AKP65" s="5"/>
      <c r="AKQ65" s="5"/>
      <c r="AKR65" s="5"/>
      <c r="AKS65" s="5"/>
      <c r="AKT65" s="5"/>
      <c r="AKU65" s="5"/>
      <c r="AKV65" s="5"/>
      <c r="AKW65" s="5"/>
      <c r="AKX65" s="5"/>
      <c r="AKY65" s="5"/>
      <c r="AKZ65" s="5"/>
      <c r="ALA65" s="5"/>
      <c r="ALB65" s="5"/>
      <c r="ALC65" s="5"/>
      <c r="ALD65" s="5"/>
      <c r="ALE65" s="5"/>
      <c r="ALF65" s="5"/>
      <c r="ALG65" s="5"/>
      <c r="ALH65" s="5"/>
      <c r="ALI65" s="5"/>
      <c r="ALJ65" s="5"/>
      <c r="ALK65" s="5"/>
      <c r="ALL65" s="5"/>
      <c r="ALM65" s="5"/>
      <c r="ALN65" s="5"/>
      <c r="ALO65" s="5"/>
      <c r="ALP65" s="5"/>
      <c r="ALQ65" s="5"/>
      <c r="ALR65" s="5"/>
      <c r="ALS65" s="5"/>
      <c r="ALT65" s="5"/>
      <c r="ALU65" s="5"/>
      <c r="ALV65" s="5"/>
      <c r="ALW65" s="5"/>
      <c r="ALX65" s="5"/>
      <c r="ALY65" s="5"/>
      <c r="ALZ65" s="5"/>
      <c r="AMA65" s="5"/>
      <c r="AMB65" s="5"/>
      <c r="AMC65" s="5"/>
      <c r="AMD65" s="5"/>
      <c r="AME65" s="5"/>
      <c r="AMF65" s="5"/>
      <c r="AMG65" s="5"/>
      <c r="AMH65" s="5"/>
      <c r="AMI65" s="5"/>
      <c r="AMJ65" s="5"/>
      <c r="AMK65" s="5"/>
    </row>
    <row r="66" spans="1:1025" ht="32.25" customHeight="1">
      <c r="A66" s="16">
        <v>1</v>
      </c>
      <c r="B66" s="103" t="s">
        <v>107</v>
      </c>
      <c r="C66" s="99">
        <v>1969</v>
      </c>
      <c r="D66" s="99" t="s">
        <v>37</v>
      </c>
      <c r="E66" s="183" t="s">
        <v>108</v>
      </c>
      <c r="F66" s="99">
        <v>2</v>
      </c>
      <c r="G66" s="99">
        <v>2</v>
      </c>
      <c r="H66" s="276">
        <v>543.6</v>
      </c>
      <c r="I66" s="276">
        <v>484.2</v>
      </c>
      <c r="J66" s="276">
        <v>399.7</v>
      </c>
      <c r="K66" s="277">
        <v>27</v>
      </c>
      <c r="L66" s="276">
        <v>846690.26</v>
      </c>
      <c r="M66" s="104">
        <v>362552.76</v>
      </c>
      <c r="N66" s="104">
        <v>265691.40000000002</v>
      </c>
      <c r="O66" s="104">
        <v>91442.559999999998</v>
      </c>
      <c r="P66" s="104">
        <v>127003.54</v>
      </c>
      <c r="Q66" s="104" t="s">
        <v>39</v>
      </c>
      <c r="R66" s="19" t="s">
        <v>72</v>
      </c>
      <c r="S66" s="20">
        <f t="shared" ref="S66:S74" si="3">L66/I66</f>
        <v>1748.64</v>
      </c>
      <c r="T66" s="20">
        <v>18651.8</v>
      </c>
      <c r="U66" s="22">
        <v>42369</v>
      </c>
      <c r="V66" s="12">
        <v>1</v>
      </c>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row>
    <row r="67" spans="1:1025" ht="102.75" customHeight="1">
      <c r="A67" s="16">
        <v>2</v>
      </c>
      <c r="B67" s="103" t="s">
        <v>109</v>
      </c>
      <c r="C67" s="99">
        <v>1960</v>
      </c>
      <c r="D67" s="99">
        <v>1997</v>
      </c>
      <c r="E67" s="183" t="s">
        <v>38</v>
      </c>
      <c r="F67" s="99">
        <v>2</v>
      </c>
      <c r="G67" s="99">
        <v>2</v>
      </c>
      <c r="H67" s="276">
        <v>844.3</v>
      </c>
      <c r="I67" s="276">
        <v>554.70000000000005</v>
      </c>
      <c r="J67" s="276">
        <v>43.5</v>
      </c>
      <c r="K67" s="277">
        <v>47</v>
      </c>
      <c r="L67" s="276">
        <v>2438749.0099999998</v>
      </c>
      <c r="M67" s="104">
        <v>1044272.31</v>
      </c>
      <c r="N67" s="104">
        <v>765279.44</v>
      </c>
      <c r="O67" s="104">
        <v>263384.90000000002</v>
      </c>
      <c r="P67" s="104">
        <v>365812.36</v>
      </c>
      <c r="Q67" s="104" t="s">
        <v>60</v>
      </c>
      <c r="R67" s="19" t="s">
        <v>110</v>
      </c>
      <c r="S67" s="20">
        <f t="shared" si="3"/>
        <v>4396.5200000000004</v>
      </c>
      <c r="T67" s="20">
        <v>18651.8</v>
      </c>
      <c r="U67" s="22">
        <v>42369</v>
      </c>
      <c r="V67" s="12">
        <v>6</v>
      </c>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row>
    <row r="68" spans="1:1025" ht="66" customHeight="1">
      <c r="A68" s="16">
        <v>3</v>
      </c>
      <c r="B68" s="103" t="s">
        <v>111</v>
      </c>
      <c r="C68" s="99">
        <v>1982</v>
      </c>
      <c r="D68" s="99" t="s">
        <v>37</v>
      </c>
      <c r="E68" s="183" t="s">
        <v>38</v>
      </c>
      <c r="F68" s="99">
        <v>2</v>
      </c>
      <c r="G68" s="99">
        <v>2</v>
      </c>
      <c r="H68" s="276">
        <v>568.4</v>
      </c>
      <c r="I68" s="276">
        <v>568.4</v>
      </c>
      <c r="J68" s="276">
        <v>176.7</v>
      </c>
      <c r="K68" s="277">
        <v>26</v>
      </c>
      <c r="L68" s="276">
        <v>3218529</v>
      </c>
      <c r="M68" s="104">
        <v>1378174.1</v>
      </c>
      <c r="N68" s="104">
        <v>1009974.4</v>
      </c>
      <c r="O68" s="104">
        <v>347601.14</v>
      </c>
      <c r="P68" s="104">
        <v>482779.36</v>
      </c>
      <c r="Q68" s="104" t="s">
        <v>39</v>
      </c>
      <c r="R68" s="19" t="s">
        <v>112</v>
      </c>
      <c r="S68" s="20">
        <f t="shared" si="3"/>
        <v>5662.44</v>
      </c>
      <c r="T68" s="20">
        <v>18651.8</v>
      </c>
      <c r="U68" s="22">
        <v>42369</v>
      </c>
      <c r="V68" s="12">
        <v>4</v>
      </c>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row>
    <row r="69" spans="1:1025" ht="31.5" customHeight="1">
      <c r="A69" s="16">
        <v>4</v>
      </c>
      <c r="B69" s="103" t="s">
        <v>113</v>
      </c>
      <c r="C69" s="99">
        <v>1984</v>
      </c>
      <c r="D69" s="99" t="s">
        <v>37</v>
      </c>
      <c r="E69" s="183" t="s">
        <v>38</v>
      </c>
      <c r="F69" s="99">
        <v>2</v>
      </c>
      <c r="G69" s="99">
        <v>2</v>
      </c>
      <c r="H69" s="276">
        <v>716.6</v>
      </c>
      <c r="I69" s="276">
        <v>644.20000000000005</v>
      </c>
      <c r="J69" s="276">
        <v>541</v>
      </c>
      <c r="K69" s="277">
        <v>17</v>
      </c>
      <c r="L69" s="276">
        <v>1074828.43</v>
      </c>
      <c r="M69" s="104">
        <v>460241.52</v>
      </c>
      <c r="N69" s="104">
        <v>337281.16</v>
      </c>
      <c r="O69" s="104">
        <v>116081.48</v>
      </c>
      <c r="P69" s="104">
        <v>161224.26999999999</v>
      </c>
      <c r="Q69" s="104" t="s">
        <v>39</v>
      </c>
      <c r="R69" s="19" t="s">
        <v>72</v>
      </c>
      <c r="S69" s="20">
        <f t="shared" si="3"/>
        <v>1668.47</v>
      </c>
      <c r="T69" s="20">
        <v>18651.8</v>
      </c>
      <c r="U69" s="22">
        <v>42369</v>
      </c>
      <c r="V69" s="12">
        <v>1</v>
      </c>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row>
    <row r="70" spans="1:1025" ht="88.5" customHeight="1">
      <c r="A70" s="16">
        <v>5</v>
      </c>
      <c r="B70" s="103" t="s">
        <v>114</v>
      </c>
      <c r="C70" s="99">
        <v>1986</v>
      </c>
      <c r="D70" s="99" t="s">
        <v>37</v>
      </c>
      <c r="E70" s="183" t="s">
        <v>115</v>
      </c>
      <c r="F70" s="99">
        <v>5</v>
      </c>
      <c r="G70" s="99">
        <v>8</v>
      </c>
      <c r="H70" s="276">
        <v>6309.6</v>
      </c>
      <c r="I70" s="276">
        <v>5737.1</v>
      </c>
      <c r="J70" s="276">
        <v>5238.5</v>
      </c>
      <c r="K70" s="277">
        <v>238</v>
      </c>
      <c r="L70" s="276">
        <v>6509752.5300000003</v>
      </c>
      <c r="M70" s="104">
        <v>2787476.03</v>
      </c>
      <c r="N70" s="104">
        <v>2042760.34</v>
      </c>
      <c r="O70" s="104">
        <v>703053.28</v>
      </c>
      <c r="P70" s="104">
        <v>976462.88</v>
      </c>
      <c r="Q70" s="104" t="s">
        <v>39</v>
      </c>
      <c r="R70" s="19" t="s">
        <v>116</v>
      </c>
      <c r="S70" s="20">
        <f t="shared" si="3"/>
        <v>1134.68</v>
      </c>
      <c r="T70" s="20">
        <v>18651.8</v>
      </c>
      <c r="U70" s="22">
        <v>42369</v>
      </c>
      <c r="V70" s="12">
        <v>5</v>
      </c>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row>
    <row r="71" spans="1:1025" ht="54.75" customHeight="1">
      <c r="A71" s="16">
        <v>6</v>
      </c>
      <c r="B71" s="103" t="s">
        <v>117</v>
      </c>
      <c r="C71" s="99">
        <v>1965</v>
      </c>
      <c r="D71" s="99" t="s">
        <v>37</v>
      </c>
      <c r="E71" s="183" t="s">
        <v>38</v>
      </c>
      <c r="F71" s="99">
        <v>4</v>
      </c>
      <c r="G71" s="99">
        <v>2</v>
      </c>
      <c r="H71" s="276">
        <v>1382.8</v>
      </c>
      <c r="I71" s="276">
        <v>1283.0999999999999</v>
      </c>
      <c r="J71" s="276">
        <v>1083.9000000000001</v>
      </c>
      <c r="K71" s="277">
        <v>63</v>
      </c>
      <c r="L71" s="276">
        <v>1559311.1</v>
      </c>
      <c r="M71" s="104">
        <v>667697.01</v>
      </c>
      <c r="N71" s="104">
        <v>489311.82</v>
      </c>
      <c r="O71" s="104">
        <v>168405.6</v>
      </c>
      <c r="P71" s="104">
        <v>233896.67</v>
      </c>
      <c r="Q71" s="104" t="s">
        <v>60</v>
      </c>
      <c r="R71" s="19" t="s">
        <v>118</v>
      </c>
      <c r="S71" s="20">
        <f t="shared" si="3"/>
        <v>1215.27</v>
      </c>
      <c r="T71" s="20">
        <v>18651.8</v>
      </c>
      <c r="U71" s="22">
        <v>42369</v>
      </c>
      <c r="V71" s="12">
        <v>3</v>
      </c>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row>
    <row r="72" spans="1:1025" ht="31.5" customHeight="1">
      <c r="A72" s="16">
        <v>7</v>
      </c>
      <c r="B72" s="103" t="s">
        <v>119</v>
      </c>
      <c r="C72" s="99">
        <v>1996</v>
      </c>
      <c r="D72" s="99" t="s">
        <v>37</v>
      </c>
      <c r="E72" s="183" t="s">
        <v>68</v>
      </c>
      <c r="F72" s="99">
        <v>5</v>
      </c>
      <c r="G72" s="99">
        <v>6</v>
      </c>
      <c r="H72" s="276">
        <v>4699.5</v>
      </c>
      <c r="I72" s="276">
        <v>3358.85</v>
      </c>
      <c r="J72" s="276">
        <v>2899.35</v>
      </c>
      <c r="K72" s="277">
        <v>110</v>
      </c>
      <c r="L72" s="276">
        <v>1526634.46</v>
      </c>
      <c r="M72" s="104">
        <v>653704.86</v>
      </c>
      <c r="N72" s="104">
        <v>479057.89</v>
      </c>
      <c r="O72" s="104">
        <v>164876.53</v>
      </c>
      <c r="P72" s="104">
        <v>228995.18</v>
      </c>
      <c r="Q72" s="104" t="s">
        <v>39</v>
      </c>
      <c r="R72" s="19" t="s">
        <v>47</v>
      </c>
      <c r="S72" s="20">
        <f t="shared" si="3"/>
        <v>454.51</v>
      </c>
      <c r="T72" s="20">
        <v>18651.8</v>
      </c>
      <c r="U72" s="22">
        <v>42369</v>
      </c>
      <c r="V72" s="12">
        <v>2</v>
      </c>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row>
    <row r="73" spans="1:1025" ht="48">
      <c r="A73" s="16">
        <v>8</v>
      </c>
      <c r="B73" s="103" t="s">
        <v>120</v>
      </c>
      <c r="C73" s="99">
        <v>1963</v>
      </c>
      <c r="D73" s="99" t="s">
        <v>37</v>
      </c>
      <c r="E73" s="183" t="s">
        <v>38</v>
      </c>
      <c r="F73" s="99">
        <v>4</v>
      </c>
      <c r="G73" s="99">
        <v>2</v>
      </c>
      <c r="H73" s="276">
        <v>1371.9</v>
      </c>
      <c r="I73" s="276">
        <v>1276.5</v>
      </c>
      <c r="J73" s="276">
        <v>1151.4000000000001</v>
      </c>
      <c r="K73" s="277">
        <v>45</v>
      </c>
      <c r="L73" s="276">
        <v>1561546.74</v>
      </c>
      <c r="M73" s="104">
        <v>668654.31000000006</v>
      </c>
      <c r="N73" s="104">
        <v>490013.36</v>
      </c>
      <c r="O73" s="104">
        <v>168647.05</v>
      </c>
      <c r="P73" s="104">
        <v>234232.02</v>
      </c>
      <c r="Q73" s="104" t="s">
        <v>39</v>
      </c>
      <c r="R73" s="24" t="s">
        <v>118</v>
      </c>
      <c r="S73" s="20">
        <f t="shared" si="3"/>
        <v>1223.3</v>
      </c>
      <c r="T73" s="20">
        <v>18651.8</v>
      </c>
      <c r="U73" s="22">
        <v>42369</v>
      </c>
      <c r="V73" s="12">
        <v>3</v>
      </c>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row>
    <row r="74" spans="1:1025" ht="36.75" customHeight="1">
      <c r="A74" s="16">
        <v>9</v>
      </c>
      <c r="B74" s="103" t="s">
        <v>121</v>
      </c>
      <c r="C74" s="99">
        <v>1981</v>
      </c>
      <c r="D74" s="99" t="s">
        <v>37</v>
      </c>
      <c r="E74" s="183" t="s">
        <v>122</v>
      </c>
      <c r="F74" s="99">
        <v>5</v>
      </c>
      <c r="G74" s="99">
        <v>4</v>
      </c>
      <c r="H74" s="276">
        <v>2967.2</v>
      </c>
      <c r="I74" s="276">
        <v>1817.4</v>
      </c>
      <c r="J74" s="276">
        <v>1514.1</v>
      </c>
      <c r="K74" s="277">
        <v>87</v>
      </c>
      <c r="L74" s="276">
        <v>806173.43</v>
      </c>
      <c r="M74" s="104">
        <f>L74*0.4282</f>
        <v>345203.46</v>
      </c>
      <c r="N74" s="104">
        <v>252977.22</v>
      </c>
      <c r="O74" s="104">
        <v>87066.73</v>
      </c>
      <c r="P74" s="104">
        <v>120926.02</v>
      </c>
      <c r="Q74" s="104" t="s">
        <v>39</v>
      </c>
      <c r="R74" s="24" t="s">
        <v>72</v>
      </c>
      <c r="S74" s="20">
        <f t="shared" si="3"/>
        <v>443.59</v>
      </c>
      <c r="T74" s="20">
        <v>18651.8</v>
      </c>
      <c r="U74" s="22">
        <v>42369</v>
      </c>
      <c r="V74" s="12">
        <v>1</v>
      </c>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row>
    <row r="75" spans="1:1025" s="179" customFormat="1" ht="26.25" customHeight="1">
      <c r="A75" s="251" t="s">
        <v>123</v>
      </c>
      <c r="B75" s="251"/>
      <c r="C75" s="251"/>
      <c r="D75" s="251"/>
      <c r="E75" s="251"/>
      <c r="F75" s="251"/>
      <c r="G75" s="251"/>
      <c r="H75" s="278">
        <f t="shared" ref="H75:P75" si="4">SUM(H66:H74)</f>
        <v>19403.900000000001</v>
      </c>
      <c r="I75" s="278">
        <f t="shared" si="4"/>
        <v>15724.45</v>
      </c>
      <c r="J75" s="278">
        <f t="shared" si="4"/>
        <v>13048.15</v>
      </c>
      <c r="K75" s="279">
        <f t="shared" si="4"/>
        <v>660</v>
      </c>
      <c r="L75" s="278">
        <f t="shared" si="4"/>
        <v>19542214.960000001</v>
      </c>
      <c r="M75" s="27">
        <f t="shared" si="4"/>
        <v>8367976.3600000003</v>
      </c>
      <c r="N75" s="27">
        <f t="shared" si="4"/>
        <v>6132347.0300000003</v>
      </c>
      <c r="O75" s="27">
        <f t="shared" si="4"/>
        <v>2110559.27</v>
      </c>
      <c r="P75" s="27">
        <f t="shared" si="4"/>
        <v>2931332.3</v>
      </c>
      <c r="Q75" s="180" t="s">
        <v>39</v>
      </c>
      <c r="R75" s="27" t="s">
        <v>105</v>
      </c>
      <c r="S75" s="181" t="s">
        <v>105</v>
      </c>
      <c r="T75" s="27" t="s">
        <v>105</v>
      </c>
      <c r="U75" s="40" t="s">
        <v>105</v>
      </c>
      <c r="V75" s="178"/>
    </row>
    <row r="76" spans="1:1025" s="172" customFormat="1" ht="26.25" customHeight="1">
      <c r="A76" s="252" t="s">
        <v>124</v>
      </c>
      <c r="B76" s="252"/>
      <c r="C76" s="252"/>
      <c r="D76" s="252"/>
      <c r="E76" s="252"/>
      <c r="F76" s="252"/>
      <c r="G76" s="252"/>
      <c r="H76" s="252"/>
      <c r="I76" s="252"/>
      <c r="J76" s="252"/>
      <c r="K76" s="252"/>
      <c r="L76" s="252"/>
      <c r="M76" s="252"/>
      <c r="N76" s="252"/>
      <c r="O76" s="252"/>
      <c r="P76" s="252"/>
      <c r="Q76" s="252"/>
      <c r="R76" s="252"/>
      <c r="S76" s="252"/>
      <c r="T76" s="252"/>
      <c r="U76" s="252"/>
      <c r="V76" s="18"/>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5"/>
      <c r="NH76" s="5"/>
      <c r="NI76" s="5"/>
      <c r="NJ76" s="5"/>
      <c r="NK76" s="5"/>
      <c r="NL76" s="5"/>
      <c r="NM76" s="5"/>
      <c r="NN76" s="5"/>
      <c r="NO76" s="5"/>
      <c r="NP76" s="5"/>
      <c r="NQ76" s="5"/>
      <c r="NR76" s="5"/>
      <c r="NS76" s="5"/>
      <c r="NT76" s="5"/>
      <c r="NU76" s="5"/>
      <c r="NV76" s="5"/>
      <c r="NW76" s="5"/>
      <c r="NX76" s="5"/>
      <c r="NY76" s="5"/>
      <c r="NZ76" s="5"/>
      <c r="OA76" s="5"/>
      <c r="OB76" s="5"/>
      <c r="OC76" s="5"/>
      <c r="OD76" s="5"/>
      <c r="OE76" s="5"/>
      <c r="OF76" s="5"/>
      <c r="OG76" s="5"/>
      <c r="OH76" s="5"/>
      <c r="OI76" s="5"/>
      <c r="OJ76" s="5"/>
      <c r="OK76" s="5"/>
      <c r="OL76" s="5"/>
      <c r="OM76" s="5"/>
      <c r="ON76" s="5"/>
      <c r="OO76" s="5"/>
      <c r="OP76" s="5"/>
      <c r="OQ76" s="5"/>
      <c r="OR76" s="5"/>
      <c r="OS76" s="5"/>
      <c r="OT76" s="5"/>
      <c r="OU76" s="5"/>
      <c r="OV76" s="5"/>
      <c r="OW76" s="5"/>
      <c r="OX76" s="5"/>
      <c r="OY76" s="5"/>
      <c r="OZ76" s="5"/>
      <c r="PA76" s="5"/>
      <c r="PB76" s="5"/>
      <c r="PC76" s="5"/>
      <c r="PD76" s="5"/>
      <c r="PE76" s="5"/>
      <c r="PF76" s="5"/>
      <c r="PG76" s="5"/>
      <c r="PH76" s="5"/>
      <c r="PI76" s="5"/>
      <c r="PJ76" s="5"/>
      <c r="PK76" s="5"/>
      <c r="PL76" s="5"/>
      <c r="PM76" s="5"/>
      <c r="PN76" s="5"/>
      <c r="PO76" s="5"/>
      <c r="PP76" s="5"/>
      <c r="PQ76" s="5"/>
      <c r="PR76" s="5"/>
      <c r="PS76" s="5"/>
      <c r="PT76" s="5"/>
      <c r="PU76" s="5"/>
      <c r="PV76" s="5"/>
      <c r="PW76" s="5"/>
      <c r="PX76" s="5"/>
      <c r="PY76" s="5"/>
      <c r="PZ76" s="5"/>
      <c r="QA76" s="5"/>
      <c r="QB76" s="5"/>
      <c r="QC76" s="5"/>
      <c r="QD76" s="5"/>
      <c r="QE76" s="5"/>
      <c r="QF76" s="5"/>
      <c r="QG76" s="5"/>
      <c r="QH76" s="5"/>
      <c r="QI76" s="5"/>
      <c r="QJ76" s="5"/>
      <c r="QK76" s="5"/>
      <c r="QL76" s="5"/>
      <c r="QM76" s="5"/>
      <c r="QN76" s="5"/>
      <c r="QO76" s="5"/>
      <c r="QP76" s="5"/>
      <c r="QQ76" s="5"/>
      <c r="QR76" s="5"/>
      <c r="QS76" s="5"/>
      <c r="QT76" s="5"/>
      <c r="QU76" s="5"/>
      <c r="QV76" s="5"/>
      <c r="QW76" s="5"/>
      <c r="QX76" s="5"/>
      <c r="QY76" s="5"/>
      <c r="QZ76" s="5"/>
      <c r="RA76" s="5"/>
      <c r="RB76" s="5"/>
      <c r="RC76" s="5"/>
      <c r="RD76" s="5"/>
      <c r="RE76" s="5"/>
      <c r="RF76" s="5"/>
      <c r="RG76" s="5"/>
      <c r="RH76" s="5"/>
      <c r="RI76" s="5"/>
      <c r="RJ76" s="5"/>
      <c r="RK76" s="5"/>
      <c r="RL76" s="5"/>
      <c r="RM76" s="5"/>
      <c r="RN76" s="5"/>
      <c r="RO76" s="5"/>
      <c r="RP76" s="5"/>
      <c r="RQ76" s="5"/>
      <c r="RR76" s="5"/>
      <c r="RS76" s="5"/>
      <c r="RT76" s="5"/>
      <c r="RU76" s="5"/>
      <c r="RV76" s="5"/>
      <c r="RW76" s="5"/>
      <c r="RX76" s="5"/>
      <c r="RY76" s="5"/>
      <c r="RZ76" s="5"/>
      <c r="SA76" s="5"/>
      <c r="SB76" s="5"/>
      <c r="SC76" s="5"/>
      <c r="SD76" s="5"/>
      <c r="SE76" s="5"/>
      <c r="SF76" s="5"/>
      <c r="SG76" s="5"/>
      <c r="SH76" s="5"/>
      <c r="SI76" s="5"/>
      <c r="SJ76" s="5"/>
      <c r="SK76" s="5"/>
      <c r="SL76" s="5"/>
      <c r="SM76" s="5"/>
      <c r="SN76" s="5"/>
      <c r="SO76" s="5"/>
      <c r="SP76" s="5"/>
      <c r="SQ76" s="5"/>
      <c r="SR76" s="5"/>
      <c r="SS76" s="5"/>
      <c r="ST76" s="5"/>
      <c r="SU76" s="5"/>
      <c r="SV76" s="5"/>
      <c r="SW76" s="5"/>
      <c r="SX76" s="5"/>
      <c r="SY76" s="5"/>
      <c r="SZ76" s="5"/>
      <c r="TA76" s="5"/>
      <c r="TB76" s="5"/>
      <c r="TC76" s="5"/>
      <c r="TD76" s="5"/>
      <c r="TE76" s="5"/>
      <c r="TF76" s="5"/>
      <c r="TG76" s="5"/>
      <c r="TH76" s="5"/>
      <c r="TI76" s="5"/>
      <c r="TJ76" s="5"/>
      <c r="TK76" s="5"/>
      <c r="TL76" s="5"/>
      <c r="TM76" s="5"/>
      <c r="TN76" s="5"/>
      <c r="TO76" s="5"/>
      <c r="TP76" s="5"/>
      <c r="TQ76" s="5"/>
      <c r="TR76" s="5"/>
      <c r="TS76" s="5"/>
      <c r="TT76" s="5"/>
      <c r="TU76" s="5"/>
      <c r="TV76" s="5"/>
      <c r="TW76" s="5"/>
      <c r="TX76" s="5"/>
      <c r="TY76" s="5"/>
      <c r="TZ76" s="5"/>
      <c r="UA76" s="5"/>
      <c r="UB76" s="5"/>
      <c r="UC76" s="5"/>
      <c r="UD76" s="5"/>
      <c r="UE76" s="5"/>
      <c r="UF76" s="5"/>
      <c r="UG76" s="5"/>
      <c r="UH76" s="5"/>
      <c r="UI76" s="5"/>
      <c r="UJ76" s="5"/>
      <c r="UK76" s="5"/>
      <c r="UL76" s="5"/>
      <c r="UM76" s="5"/>
      <c r="UN76" s="5"/>
      <c r="UO76" s="5"/>
      <c r="UP76" s="5"/>
      <c r="UQ76" s="5"/>
      <c r="UR76" s="5"/>
      <c r="US76" s="5"/>
      <c r="UT76" s="5"/>
      <c r="UU76" s="5"/>
      <c r="UV76" s="5"/>
      <c r="UW76" s="5"/>
      <c r="UX76" s="5"/>
      <c r="UY76" s="5"/>
      <c r="UZ76" s="5"/>
      <c r="VA76" s="5"/>
      <c r="VB76" s="5"/>
      <c r="VC76" s="5"/>
      <c r="VD76" s="5"/>
      <c r="VE76" s="5"/>
      <c r="VF76" s="5"/>
      <c r="VG76" s="5"/>
      <c r="VH76" s="5"/>
      <c r="VI76" s="5"/>
      <c r="VJ76" s="5"/>
      <c r="VK76" s="5"/>
      <c r="VL76" s="5"/>
      <c r="VM76" s="5"/>
      <c r="VN76" s="5"/>
      <c r="VO76" s="5"/>
      <c r="VP76" s="5"/>
      <c r="VQ76" s="5"/>
      <c r="VR76" s="5"/>
      <c r="VS76" s="5"/>
      <c r="VT76" s="5"/>
      <c r="VU76" s="5"/>
      <c r="VV76" s="5"/>
      <c r="VW76" s="5"/>
      <c r="VX76" s="5"/>
      <c r="VY76" s="5"/>
      <c r="VZ76" s="5"/>
      <c r="WA76" s="5"/>
      <c r="WB76" s="5"/>
      <c r="WC76" s="5"/>
      <c r="WD76" s="5"/>
      <c r="WE76" s="5"/>
      <c r="WF76" s="5"/>
      <c r="WG76" s="5"/>
      <c r="WH76" s="5"/>
      <c r="WI76" s="5"/>
      <c r="WJ76" s="5"/>
      <c r="WK76" s="5"/>
      <c r="WL76" s="5"/>
      <c r="WM76" s="5"/>
      <c r="WN76" s="5"/>
      <c r="WO76" s="5"/>
      <c r="WP76" s="5"/>
      <c r="WQ76" s="5"/>
      <c r="WR76" s="5"/>
      <c r="WS76" s="5"/>
      <c r="WT76" s="5"/>
      <c r="WU76" s="5"/>
      <c r="WV76" s="5"/>
      <c r="WW76" s="5"/>
      <c r="WX76" s="5"/>
      <c r="WY76" s="5"/>
      <c r="WZ76" s="5"/>
      <c r="XA76" s="5"/>
      <c r="XB76" s="5"/>
      <c r="XC76" s="5"/>
      <c r="XD76" s="5"/>
      <c r="XE76" s="5"/>
      <c r="XF76" s="5"/>
      <c r="XG76" s="5"/>
      <c r="XH76" s="5"/>
      <c r="XI76" s="5"/>
      <c r="XJ76" s="5"/>
      <c r="XK76" s="5"/>
      <c r="XL76" s="5"/>
      <c r="XM76" s="5"/>
      <c r="XN76" s="5"/>
      <c r="XO76" s="5"/>
      <c r="XP76" s="5"/>
      <c r="XQ76" s="5"/>
      <c r="XR76" s="5"/>
      <c r="XS76" s="5"/>
      <c r="XT76" s="5"/>
      <c r="XU76" s="5"/>
      <c r="XV76" s="5"/>
      <c r="XW76" s="5"/>
      <c r="XX76" s="5"/>
      <c r="XY76" s="5"/>
      <c r="XZ76" s="5"/>
      <c r="YA76" s="5"/>
      <c r="YB76" s="5"/>
      <c r="YC76" s="5"/>
      <c r="YD76" s="5"/>
      <c r="YE76" s="5"/>
      <c r="YF76" s="5"/>
      <c r="YG76" s="5"/>
      <c r="YH76" s="5"/>
      <c r="YI76" s="5"/>
      <c r="YJ76" s="5"/>
      <c r="YK76" s="5"/>
      <c r="YL76" s="5"/>
      <c r="YM76" s="5"/>
      <c r="YN76" s="5"/>
      <c r="YO76" s="5"/>
      <c r="YP76" s="5"/>
      <c r="YQ76" s="5"/>
      <c r="YR76" s="5"/>
      <c r="YS76" s="5"/>
      <c r="YT76" s="5"/>
      <c r="YU76" s="5"/>
      <c r="YV76" s="5"/>
      <c r="YW76" s="5"/>
      <c r="YX76" s="5"/>
      <c r="YY76" s="5"/>
      <c r="YZ76" s="5"/>
      <c r="ZA76" s="5"/>
      <c r="ZB76" s="5"/>
      <c r="ZC76" s="5"/>
      <c r="ZD76" s="5"/>
      <c r="ZE76" s="5"/>
      <c r="ZF76" s="5"/>
      <c r="ZG76" s="5"/>
      <c r="ZH76" s="5"/>
      <c r="ZI76" s="5"/>
      <c r="ZJ76" s="5"/>
      <c r="ZK76" s="5"/>
      <c r="ZL76" s="5"/>
      <c r="ZM76" s="5"/>
      <c r="ZN76" s="5"/>
      <c r="ZO76" s="5"/>
      <c r="ZP76" s="5"/>
      <c r="ZQ76" s="5"/>
      <c r="ZR76" s="5"/>
      <c r="ZS76" s="5"/>
      <c r="ZT76" s="5"/>
      <c r="ZU76" s="5"/>
      <c r="ZV76" s="5"/>
      <c r="ZW76" s="5"/>
      <c r="ZX76" s="5"/>
      <c r="ZY76" s="5"/>
      <c r="ZZ76" s="5"/>
      <c r="AAA76" s="5"/>
      <c r="AAB76" s="5"/>
      <c r="AAC76" s="5"/>
      <c r="AAD76" s="5"/>
      <c r="AAE76" s="5"/>
      <c r="AAF76" s="5"/>
      <c r="AAG76" s="5"/>
      <c r="AAH76" s="5"/>
      <c r="AAI76" s="5"/>
      <c r="AAJ76" s="5"/>
      <c r="AAK76" s="5"/>
      <c r="AAL76" s="5"/>
      <c r="AAM76" s="5"/>
      <c r="AAN76" s="5"/>
      <c r="AAO76" s="5"/>
      <c r="AAP76" s="5"/>
      <c r="AAQ76" s="5"/>
      <c r="AAR76" s="5"/>
      <c r="AAS76" s="5"/>
      <c r="AAT76" s="5"/>
      <c r="AAU76" s="5"/>
      <c r="AAV76" s="5"/>
      <c r="AAW76" s="5"/>
      <c r="AAX76" s="5"/>
      <c r="AAY76" s="5"/>
      <c r="AAZ76" s="5"/>
      <c r="ABA76" s="5"/>
      <c r="ABB76" s="5"/>
      <c r="ABC76" s="5"/>
      <c r="ABD76" s="5"/>
      <c r="ABE76" s="5"/>
      <c r="ABF76" s="5"/>
      <c r="ABG76" s="5"/>
      <c r="ABH76" s="5"/>
      <c r="ABI76" s="5"/>
      <c r="ABJ76" s="5"/>
      <c r="ABK76" s="5"/>
      <c r="ABL76" s="5"/>
      <c r="ABM76" s="5"/>
      <c r="ABN76" s="5"/>
      <c r="ABO76" s="5"/>
      <c r="ABP76" s="5"/>
      <c r="ABQ76" s="5"/>
      <c r="ABR76" s="5"/>
      <c r="ABS76" s="5"/>
      <c r="ABT76" s="5"/>
      <c r="ABU76" s="5"/>
      <c r="ABV76" s="5"/>
      <c r="ABW76" s="5"/>
      <c r="ABX76" s="5"/>
      <c r="ABY76" s="5"/>
      <c r="ABZ76" s="5"/>
      <c r="ACA76" s="5"/>
      <c r="ACB76" s="5"/>
      <c r="ACC76" s="5"/>
      <c r="ACD76" s="5"/>
      <c r="ACE76" s="5"/>
      <c r="ACF76" s="5"/>
      <c r="ACG76" s="5"/>
      <c r="ACH76" s="5"/>
      <c r="ACI76" s="5"/>
      <c r="ACJ76" s="5"/>
      <c r="ACK76" s="5"/>
      <c r="ACL76" s="5"/>
      <c r="ACM76" s="5"/>
      <c r="ACN76" s="5"/>
      <c r="ACO76" s="5"/>
      <c r="ACP76" s="5"/>
      <c r="ACQ76" s="5"/>
      <c r="ACR76" s="5"/>
      <c r="ACS76" s="5"/>
      <c r="ACT76" s="5"/>
      <c r="ACU76" s="5"/>
      <c r="ACV76" s="5"/>
      <c r="ACW76" s="5"/>
      <c r="ACX76" s="5"/>
      <c r="ACY76" s="5"/>
      <c r="ACZ76" s="5"/>
      <c r="ADA76" s="5"/>
      <c r="ADB76" s="5"/>
      <c r="ADC76" s="5"/>
      <c r="ADD76" s="5"/>
      <c r="ADE76" s="5"/>
      <c r="ADF76" s="5"/>
      <c r="ADG76" s="5"/>
      <c r="ADH76" s="5"/>
      <c r="ADI76" s="5"/>
      <c r="ADJ76" s="5"/>
      <c r="ADK76" s="5"/>
      <c r="ADL76" s="5"/>
      <c r="ADM76" s="5"/>
      <c r="ADN76" s="5"/>
      <c r="ADO76" s="5"/>
      <c r="ADP76" s="5"/>
      <c r="ADQ76" s="5"/>
      <c r="ADR76" s="5"/>
      <c r="ADS76" s="5"/>
      <c r="ADT76" s="5"/>
      <c r="ADU76" s="5"/>
      <c r="ADV76" s="5"/>
      <c r="ADW76" s="5"/>
      <c r="ADX76" s="5"/>
      <c r="ADY76" s="5"/>
      <c r="ADZ76" s="5"/>
      <c r="AEA76" s="5"/>
      <c r="AEB76" s="5"/>
      <c r="AEC76" s="5"/>
      <c r="AED76" s="5"/>
      <c r="AEE76" s="5"/>
      <c r="AEF76" s="5"/>
      <c r="AEG76" s="5"/>
      <c r="AEH76" s="5"/>
      <c r="AEI76" s="5"/>
      <c r="AEJ76" s="5"/>
      <c r="AEK76" s="5"/>
      <c r="AEL76" s="5"/>
      <c r="AEM76" s="5"/>
      <c r="AEN76" s="5"/>
      <c r="AEO76" s="5"/>
      <c r="AEP76" s="5"/>
      <c r="AEQ76" s="5"/>
      <c r="AER76" s="5"/>
      <c r="AES76" s="5"/>
      <c r="AET76" s="5"/>
      <c r="AEU76" s="5"/>
      <c r="AEV76" s="5"/>
      <c r="AEW76" s="5"/>
      <c r="AEX76" s="5"/>
      <c r="AEY76" s="5"/>
      <c r="AEZ76" s="5"/>
      <c r="AFA76" s="5"/>
      <c r="AFB76" s="5"/>
      <c r="AFC76" s="5"/>
      <c r="AFD76" s="5"/>
      <c r="AFE76" s="5"/>
      <c r="AFF76" s="5"/>
      <c r="AFG76" s="5"/>
      <c r="AFH76" s="5"/>
      <c r="AFI76" s="5"/>
      <c r="AFJ76" s="5"/>
      <c r="AFK76" s="5"/>
      <c r="AFL76" s="5"/>
      <c r="AFM76" s="5"/>
      <c r="AFN76" s="5"/>
      <c r="AFO76" s="5"/>
      <c r="AFP76" s="5"/>
      <c r="AFQ76" s="5"/>
      <c r="AFR76" s="5"/>
      <c r="AFS76" s="5"/>
      <c r="AFT76" s="5"/>
      <c r="AFU76" s="5"/>
      <c r="AFV76" s="5"/>
      <c r="AFW76" s="5"/>
      <c r="AFX76" s="5"/>
      <c r="AFY76" s="5"/>
      <c r="AFZ76" s="5"/>
      <c r="AGA76" s="5"/>
      <c r="AGB76" s="5"/>
      <c r="AGC76" s="5"/>
      <c r="AGD76" s="5"/>
      <c r="AGE76" s="5"/>
      <c r="AGF76" s="5"/>
      <c r="AGG76" s="5"/>
      <c r="AGH76" s="5"/>
      <c r="AGI76" s="5"/>
      <c r="AGJ76" s="5"/>
      <c r="AGK76" s="5"/>
      <c r="AGL76" s="5"/>
      <c r="AGM76" s="5"/>
      <c r="AGN76" s="5"/>
      <c r="AGO76" s="5"/>
      <c r="AGP76" s="5"/>
      <c r="AGQ76" s="5"/>
      <c r="AGR76" s="5"/>
      <c r="AGS76" s="5"/>
      <c r="AGT76" s="5"/>
      <c r="AGU76" s="5"/>
      <c r="AGV76" s="5"/>
      <c r="AGW76" s="5"/>
      <c r="AGX76" s="5"/>
      <c r="AGY76" s="5"/>
      <c r="AGZ76" s="5"/>
      <c r="AHA76" s="5"/>
      <c r="AHB76" s="5"/>
      <c r="AHC76" s="5"/>
      <c r="AHD76" s="5"/>
      <c r="AHE76" s="5"/>
      <c r="AHF76" s="5"/>
      <c r="AHG76" s="5"/>
      <c r="AHH76" s="5"/>
      <c r="AHI76" s="5"/>
      <c r="AHJ76" s="5"/>
      <c r="AHK76" s="5"/>
      <c r="AHL76" s="5"/>
      <c r="AHM76" s="5"/>
      <c r="AHN76" s="5"/>
      <c r="AHO76" s="5"/>
      <c r="AHP76" s="5"/>
      <c r="AHQ76" s="5"/>
      <c r="AHR76" s="5"/>
      <c r="AHS76" s="5"/>
      <c r="AHT76" s="5"/>
      <c r="AHU76" s="5"/>
      <c r="AHV76" s="5"/>
      <c r="AHW76" s="5"/>
      <c r="AHX76" s="5"/>
      <c r="AHY76" s="5"/>
      <c r="AHZ76" s="5"/>
      <c r="AIA76" s="5"/>
      <c r="AIB76" s="5"/>
      <c r="AIC76" s="5"/>
      <c r="AID76" s="5"/>
      <c r="AIE76" s="5"/>
      <c r="AIF76" s="5"/>
      <c r="AIG76" s="5"/>
      <c r="AIH76" s="5"/>
      <c r="AII76" s="5"/>
      <c r="AIJ76" s="5"/>
      <c r="AIK76" s="5"/>
      <c r="AIL76" s="5"/>
      <c r="AIM76" s="5"/>
      <c r="AIN76" s="5"/>
      <c r="AIO76" s="5"/>
      <c r="AIP76" s="5"/>
      <c r="AIQ76" s="5"/>
      <c r="AIR76" s="5"/>
      <c r="AIS76" s="5"/>
      <c r="AIT76" s="5"/>
      <c r="AIU76" s="5"/>
      <c r="AIV76" s="5"/>
      <c r="AIW76" s="5"/>
      <c r="AIX76" s="5"/>
      <c r="AIY76" s="5"/>
      <c r="AIZ76" s="5"/>
      <c r="AJA76" s="5"/>
      <c r="AJB76" s="5"/>
      <c r="AJC76" s="5"/>
      <c r="AJD76" s="5"/>
      <c r="AJE76" s="5"/>
      <c r="AJF76" s="5"/>
      <c r="AJG76" s="5"/>
      <c r="AJH76" s="5"/>
      <c r="AJI76" s="5"/>
      <c r="AJJ76" s="5"/>
      <c r="AJK76" s="5"/>
      <c r="AJL76" s="5"/>
      <c r="AJM76" s="5"/>
      <c r="AJN76" s="5"/>
      <c r="AJO76" s="5"/>
      <c r="AJP76" s="5"/>
      <c r="AJQ76" s="5"/>
      <c r="AJR76" s="5"/>
      <c r="AJS76" s="5"/>
      <c r="AJT76" s="5"/>
      <c r="AJU76" s="5"/>
      <c r="AJV76" s="5"/>
      <c r="AJW76" s="5"/>
      <c r="AJX76" s="5"/>
      <c r="AJY76" s="5"/>
      <c r="AJZ76" s="5"/>
      <c r="AKA76" s="5"/>
      <c r="AKB76" s="5"/>
      <c r="AKC76" s="5"/>
      <c r="AKD76" s="5"/>
      <c r="AKE76" s="5"/>
      <c r="AKF76" s="5"/>
      <c r="AKG76" s="5"/>
      <c r="AKH76" s="5"/>
      <c r="AKI76" s="5"/>
      <c r="AKJ76" s="5"/>
      <c r="AKK76" s="5"/>
      <c r="AKL76" s="5"/>
      <c r="AKM76" s="5"/>
      <c r="AKN76" s="5"/>
      <c r="AKO76" s="5"/>
      <c r="AKP76" s="5"/>
      <c r="AKQ76" s="5"/>
      <c r="AKR76" s="5"/>
      <c r="AKS76" s="5"/>
      <c r="AKT76" s="5"/>
      <c r="AKU76" s="5"/>
      <c r="AKV76" s="5"/>
      <c r="AKW76" s="5"/>
      <c r="AKX76" s="5"/>
      <c r="AKY76" s="5"/>
      <c r="AKZ76" s="5"/>
      <c r="ALA76" s="5"/>
      <c r="ALB76" s="5"/>
      <c r="ALC76" s="5"/>
      <c r="ALD76" s="5"/>
      <c r="ALE76" s="5"/>
      <c r="ALF76" s="5"/>
      <c r="ALG76" s="5"/>
      <c r="ALH76" s="5"/>
      <c r="ALI76" s="5"/>
      <c r="ALJ76" s="5"/>
      <c r="ALK76" s="5"/>
      <c r="ALL76" s="5"/>
      <c r="ALM76" s="5"/>
      <c r="ALN76" s="5"/>
      <c r="ALO76" s="5"/>
      <c r="ALP76" s="5"/>
      <c r="ALQ76" s="5"/>
      <c r="ALR76" s="5"/>
      <c r="ALS76" s="5"/>
      <c r="ALT76" s="5"/>
      <c r="ALU76" s="5"/>
      <c r="ALV76" s="5"/>
      <c r="ALW76" s="5"/>
      <c r="ALX76" s="5"/>
      <c r="ALY76" s="5"/>
      <c r="ALZ76" s="5"/>
      <c r="AMA76" s="5"/>
      <c r="AMB76" s="5"/>
      <c r="AMC76" s="5"/>
      <c r="AMD76" s="5"/>
      <c r="AME76" s="5"/>
      <c r="AMF76" s="5"/>
      <c r="AMG76" s="5"/>
      <c r="AMH76" s="5"/>
      <c r="AMI76" s="5"/>
      <c r="AMJ76" s="5"/>
      <c r="AMK76" s="5"/>
    </row>
    <row r="77" spans="1:1025" ht="32.25" customHeight="1">
      <c r="A77" s="16">
        <v>1</v>
      </c>
      <c r="B77" s="103" t="s">
        <v>125</v>
      </c>
      <c r="C77" s="99">
        <v>1916</v>
      </c>
      <c r="D77" s="99" t="s">
        <v>37</v>
      </c>
      <c r="E77" s="183" t="s">
        <v>126</v>
      </c>
      <c r="F77" s="99">
        <v>1</v>
      </c>
      <c r="G77" s="99">
        <v>1</v>
      </c>
      <c r="H77" s="273">
        <v>104.9</v>
      </c>
      <c r="I77" s="273">
        <v>87.5</v>
      </c>
      <c r="J77" s="273">
        <v>32.799999999999997</v>
      </c>
      <c r="K77" s="277">
        <v>8</v>
      </c>
      <c r="L77" s="276">
        <v>754141.54</v>
      </c>
      <c r="M77" s="104">
        <v>322923.39</v>
      </c>
      <c r="N77" s="104">
        <v>236649.62</v>
      </c>
      <c r="O77" s="104">
        <v>81447.289999999994</v>
      </c>
      <c r="P77" s="104">
        <v>113121.24</v>
      </c>
      <c r="Q77" s="104" t="s">
        <v>39</v>
      </c>
      <c r="R77" s="19" t="s">
        <v>127</v>
      </c>
      <c r="S77" s="20">
        <f>L77/I77</f>
        <v>8618.76</v>
      </c>
      <c r="T77" s="20">
        <v>18651.8</v>
      </c>
      <c r="U77" s="22">
        <v>42369</v>
      </c>
      <c r="V77" s="12">
        <v>2</v>
      </c>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row>
    <row r="78" spans="1:1025" s="179" customFormat="1" ht="27.75" customHeight="1">
      <c r="A78" s="251" t="s">
        <v>128</v>
      </c>
      <c r="B78" s="251"/>
      <c r="C78" s="251"/>
      <c r="D78" s="251"/>
      <c r="E78" s="251"/>
      <c r="F78" s="251"/>
      <c r="G78" s="251"/>
      <c r="H78" s="280">
        <f t="shared" ref="H78:P78" si="5">H77</f>
        <v>104.9</v>
      </c>
      <c r="I78" s="280">
        <f t="shared" si="5"/>
        <v>87.5</v>
      </c>
      <c r="J78" s="280">
        <f t="shared" si="5"/>
        <v>32.799999999999997</v>
      </c>
      <c r="K78" s="279">
        <f t="shared" si="5"/>
        <v>8</v>
      </c>
      <c r="L78" s="278">
        <f t="shared" si="5"/>
        <v>754141.54</v>
      </c>
      <c r="M78" s="27">
        <f t="shared" si="5"/>
        <v>322923.39</v>
      </c>
      <c r="N78" s="27">
        <f t="shared" si="5"/>
        <v>236649.62</v>
      </c>
      <c r="O78" s="27">
        <f t="shared" si="5"/>
        <v>81447.289999999994</v>
      </c>
      <c r="P78" s="27">
        <f t="shared" si="5"/>
        <v>113121.24</v>
      </c>
      <c r="Q78" s="28">
        <v>0</v>
      </c>
      <c r="R78" s="93" t="s">
        <v>105</v>
      </c>
      <c r="S78" s="93" t="s">
        <v>105</v>
      </c>
      <c r="T78" s="93" t="s">
        <v>105</v>
      </c>
      <c r="U78" s="93" t="s">
        <v>105</v>
      </c>
      <c r="V78" s="178"/>
    </row>
    <row r="79" spans="1:1025" s="172" customFormat="1" ht="27.75" customHeight="1">
      <c r="A79" s="253" t="s">
        <v>129</v>
      </c>
      <c r="B79" s="253"/>
      <c r="C79" s="253"/>
      <c r="D79" s="253"/>
      <c r="E79" s="253"/>
      <c r="F79" s="253"/>
      <c r="G79" s="253"/>
      <c r="H79" s="253"/>
      <c r="I79" s="253"/>
      <c r="J79" s="253"/>
      <c r="K79" s="253"/>
      <c r="L79" s="253"/>
      <c r="M79" s="253"/>
      <c r="N79" s="253"/>
      <c r="O79" s="253"/>
      <c r="P79" s="253"/>
      <c r="Q79" s="253"/>
      <c r="R79" s="253"/>
      <c r="S79" s="253"/>
      <c r="T79" s="253"/>
      <c r="U79" s="253"/>
      <c r="V79" s="18"/>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5"/>
      <c r="NG79" s="5"/>
      <c r="NH79" s="5"/>
      <c r="NI79" s="5"/>
      <c r="NJ79" s="5"/>
      <c r="NK79" s="5"/>
      <c r="NL79" s="5"/>
      <c r="NM79" s="5"/>
      <c r="NN79" s="5"/>
      <c r="NO79" s="5"/>
      <c r="NP79" s="5"/>
      <c r="NQ79" s="5"/>
      <c r="NR79" s="5"/>
      <c r="NS79" s="5"/>
      <c r="NT79" s="5"/>
      <c r="NU79" s="5"/>
      <c r="NV79" s="5"/>
      <c r="NW79" s="5"/>
      <c r="NX79" s="5"/>
      <c r="NY79" s="5"/>
      <c r="NZ79" s="5"/>
      <c r="OA79" s="5"/>
      <c r="OB79" s="5"/>
      <c r="OC79" s="5"/>
      <c r="OD79" s="5"/>
      <c r="OE79" s="5"/>
      <c r="OF79" s="5"/>
      <c r="OG79" s="5"/>
      <c r="OH79" s="5"/>
      <c r="OI79" s="5"/>
      <c r="OJ79" s="5"/>
      <c r="OK79" s="5"/>
      <c r="OL79" s="5"/>
      <c r="OM79" s="5"/>
      <c r="ON79" s="5"/>
      <c r="OO79" s="5"/>
      <c r="OP79" s="5"/>
      <c r="OQ79" s="5"/>
      <c r="OR79" s="5"/>
      <c r="OS79" s="5"/>
      <c r="OT79" s="5"/>
      <c r="OU79" s="5"/>
      <c r="OV79" s="5"/>
      <c r="OW79" s="5"/>
      <c r="OX79" s="5"/>
      <c r="OY79" s="5"/>
      <c r="OZ79" s="5"/>
      <c r="PA79" s="5"/>
      <c r="PB79" s="5"/>
      <c r="PC79" s="5"/>
      <c r="PD79" s="5"/>
      <c r="PE79" s="5"/>
      <c r="PF79" s="5"/>
      <c r="PG79" s="5"/>
      <c r="PH79" s="5"/>
      <c r="PI79" s="5"/>
      <c r="PJ79" s="5"/>
      <c r="PK79" s="5"/>
      <c r="PL79" s="5"/>
      <c r="PM79" s="5"/>
      <c r="PN79" s="5"/>
      <c r="PO79" s="5"/>
      <c r="PP79" s="5"/>
      <c r="PQ79" s="5"/>
      <c r="PR79" s="5"/>
      <c r="PS79" s="5"/>
      <c r="PT79" s="5"/>
      <c r="PU79" s="5"/>
      <c r="PV79" s="5"/>
      <c r="PW79" s="5"/>
      <c r="PX79" s="5"/>
      <c r="PY79" s="5"/>
      <c r="PZ79" s="5"/>
      <c r="QA79" s="5"/>
      <c r="QB79" s="5"/>
      <c r="QC79" s="5"/>
      <c r="QD79" s="5"/>
      <c r="QE79" s="5"/>
      <c r="QF79" s="5"/>
      <c r="QG79" s="5"/>
      <c r="QH79" s="5"/>
      <c r="QI79" s="5"/>
      <c r="QJ79" s="5"/>
      <c r="QK79" s="5"/>
      <c r="QL79" s="5"/>
      <c r="QM79" s="5"/>
      <c r="QN79" s="5"/>
      <c r="QO79" s="5"/>
      <c r="QP79" s="5"/>
      <c r="QQ79" s="5"/>
      <c r="QR79" s="5"/>
      <c r="QS79" s="5"/>
      <c r="QT79" s="5"/>
      <c r="QU79" s="5"/>
      <c r="QV79" s="5"/>
      <c r="QW79" s="5"/>
      <c r="QX79" s="5"/>
      <c r="QY79" s="5"/>
      <c r="QZ79" s="5"/>
      <c r="RA79" s="5"/>
      <c r="RB79" s="5"/>
      <c r="RC79" s="5"/>
      <c r="RD79" s="5"/>
      <c r="RE79" s="5"/>
      <c r="RF79" s="5"/>
      <c r="RG79" s="5"/>
      <c r="RH79" s="5"/>
      <c r="RI79" s="5"/>
      <c r="RJ79" s="5"/>
      <c r="RK79" s="5"/>
      <c r="RL79" s="5"/>
      <c r="RM79" s="5"/>
      <c r="RN79" s="5"/>
      <c r="RO79" s="5"/>
      <c r="RP79" s="5"/>
      <c r="RQ79" s="5"/>
      <c r="RR79" s="5"/>
      <c r="RS79" s="5"/>
      <c r="RT79" s="5"/>
      <c r="RU79" s="5"/>
      <c r="RV79" s="5"/>
      <c r="RW79" s="5"/>
      <c r="RX79" s="5"/>
      <c r="RY79" s="5"/>
      <c r="RZ79" s="5"/>
      <c r="SA79" s="5"/>
      <c r="SB79" s="5"/>
      <c r="SC79" s="5"/>
      <c r="SD79" s="5"/>
      <c r="SE79" s="5"/>
      <c r="SF79" s="5"/>
      <c r="SG79" s="5"/>
      <c r="SH79" s="5"/>
      <c r="SI79" s="5"/>
      <c r="SJ79" s="5"/>
      <c r="SK79" s="5"/>
      <c r="SL79" s="5"/>
      <c r="SM79" s="5"/>
      <c r="SN79" s="5"/>
      <c r="SO79" s="5"/>
      <c r="SP79" s="5"/>
      <c r="SQ79" s="5"/>
      <c r="SR79" s="5"/>
      <c r="SS79" s="5"/>
      <c r="ST79" s="5"/>
      <c r="SU79" s="5"/>
      <c r="SV79" s="5"/>
      <c r="SW79" s="5"/>
      <c r="SX79" s="5"/>
      <c r="SY79" s="5"/>
      <c r="SZ79" s="5"/>
      <c r="TA79" s="5"/>
      <c r="TB79" s="5"/>
      <c r="TC79" s="5"/>
      <c r="TD79" s="5"/>
      <c r="TE79" s="5"/>
      <c r="TF79" s="5"/>
      <c r="TG79" s="5"/>
      <c r="TH79" s="5"/>
      <c r="TI79" s="5"/>
      <c r="TJ79" s="5"/>
      <c r="TK79" s="5"/>
      <c r="TL79" s="5"/>
      <c r="TM79" s="5"/>
      <c r="TN79" s="5"/>
      <c r="TO79" s="5"/>
      <c r="TP79" s="5"/>
      <c r="TQ79" s="5"/>
      <c r="TR79" s="5"/>
      <c r="TS79" s="5"/>
      <c r="TT79" s="5"/>
      <c r="TU79" s="5"/>
      <c r="TV79" s="5"/>
      <c r="TW79" s="5"/>
      <c r="TX79" s="5"/>
      <c r="TY79" s="5"/>
      <c r="TZ79" s="5"/>
      <c r="UA79" s="5"/>
      <c r="UB79" s="5"/>
      <c r="UC79" s="5"/>
      <c r="UD79" s="5"/>
      <c r="UE79" s="5"/>
      <c r="UF79" s="5"/>
      <c r="UG79" s="5"/>
      <c r="UH79" s="5"/>
      <c r="UI79" s="5"/>
      <c r="UJ79" s="5"/>
      <c r="UK79" s="5"/>
      <c r="UL79" s="5"/>
      <c r="UM79" s="5"/>
      <c r="UN79" s="5"/>
      <c r="UO79" s="5"/>
      <c r="UP79" s="5"/>
      <c r="UQ79" s="5"/>
      <c r="UR79" s="5"/>
      <c r="US79" s="5"/>
      <c r="UT79" s="5"/>
      <c r="UU79" s="5"/>
      <c r="UV79" s="5"/>
      <c r="UW79" s="5"/>
      <c r="UX79" s="5"/>
      <c r="UY79" s="5"/>
      <c r="UZ79" s="5"/>
      <c r="VA79" s="5"/>
      <c r="VB79" s="5"/>
      <c r="VC79" s="5"/>
      <c r="VD79" s="5"/>
      <c r="VE79" s="5"/>
      <c r="VF79" s="5"/>
      <c r="VG79" s="5"/>
      <c r="VH79" s="5"/>
      <c r="VI79" s="5"/>
      <c r="VJ79" s="5"/>
      <c r="VK79" s="5"/>
      <c r="VL79" s="5"/>
      <c r="VM79" s="5"/>
      <c r="VN79" s="5"/>
      <c r="VO79" s="5"/>
      <c r="VP79" s="5"/>
      <c r="VQ79" s="5"/>
      <c r="VR79" s="5"/>
      <c r="VS79" s="5"/>
      <c r="VT79" s="5"/>
      <c r="VU79" s="5"/>
      <c r="VV79" s="5"/>
      <c r="VW79" s="5"/>
      <c r="VX79" s="5"/>
      <c r="VY79" s="5"/>
      <c r="VZ79" s="5"/>
      <c r="WA79" s="5"/>
      <c r="WB79" s="5"/>
      <c r="WC79" s="5"/>
      <c r="WD79" s="5"/>
      <c r="WE79" s="5"/>
      <c r="WF79" s="5"/>
      <c r="WG79" s="5"/>
      <c r="WH79" s="5"/>
      <c r="WI79" s="5"/>
      <c r="WJ79" s="5"/>
      <c r="WK79" s="5"/>
      <c r="WL79" s="5"/>
      <c r="WM79" s="5"/>
      <c r="WN79" s="5"/>
      <c r="WO79" s="5"/>
      <c r="WP79" s="5"/>
      <c r="WQ79" s="5"/>
      <c r="WR79" s="5"/>
      <c r="WS79" s="5"/>
      <c r="WT79" s="5"/>
      <c r="WU79" s="5"/>
      <c r="WV79" s="5"/>
      <c r="WW79" s="5"/>
      <c r="WX79" s="5"/>
      <c r="WY79" s="5"/>
      <c r="WZ79" s="5"/>
      <c r="XA79" s="5"/>
      <c r="XB79" s="5"/>
      <c r="XC79" s="5"/>
      <c r="XD79" s="5"/>
      <c r="XE79" s="5"/>
      <c r="XF79" s="5"/>
      <c r="XG79" s="5"/>
      <c r="XH79" s="5"/>
      <c r="XI79" s="5"/>
      <c r="XJ79" s="5"/>
      <c r="XK79" s="5"/>
      <c r="XL79" s="5"/>
      <c r="XM79" s="5"/>
      <c r="XN79" s="5"/>
      <c r="XO79" s="5"/>
      <c r="XP79" s="5"/>
      <c r="XQ79" s="5"/>
      <c r="XR79" s="5"/>
      <c r="XS79" s="5"/>
      <c r="XT79" s="5"/>
      <c r="XU79" s="5"/>
      <c r="XV79" s="5"/>
      <c r="XW79" s="5"/>
      <c r="XX79" s="5"/>
      <c r="XY79" s="5"/>
      <c r="XZ79" s="5"/>
      <c r="YA79" s="5"/>
      <c r="YB79" s="5"/>
      <c r="YC79" s="5"/>
      <c r="YD79" s="5"/>
      <c r="YE79" s="5"/>
      <c r="YF79" s="5"/>
      <c r="YG79" s="5"/>
      <c r="YH79" s="5"/>
      <c r="YI79" s="5"/>
      <c r="YJ79" s="5"/>
      <c r="YK79" s="5"/>
      <c r="YL79" s="5"/>
      <c r="YM79" s="5"/>
      <c r="YN79" s="5"/>
      <c r="YO79" s="5"/>
      <c r="YP79" s="5"/>
      <c r="YQ79" s="5"/>
      <c r="YR79" s="5"/>
      <c r="YS79" s="5"/>
      <c r="YT79" s="5"/>
      <c r="YU79" s="5"/>
      <c r="YV79" s="5"/>
      <c r="YW79" s="5"/>
      <c r="YX79" s="5"/>
      <c r="YY79" s="5"/>
      <c r="YZ79" s="5"/>
      <c r="ZA79" s="5"/>
      <c r="ZB79" s="5"/>
      <c r="ZC79" s="5"/>
      <c r="ZD79" s="5"/>
      <c r="ZE79" s="5"/>
      <c r="ZF79" s="5"/>
      <c r="ZG79" s="5"/>
      <c r="ZH79" s="5"/>
      <c r="ZI79" s="5"/>
      <c r="ZJ79" s="5"/>
      <c r="ZK79" s="5"/>
      <c r="ZL79" s="5"/>
      <c r="ZM79" s="5"/>
      <c r="ZN79" s="5"/>
      <c r="ZO79" s="5"/>
      <c r="ZP79" s="5"/>
      <c r="ZQ79" s="5"/>
      <c r="ZR79" s="5"/>
      <c r="ZS79" s="5"/>
      <c r="ZT79" s="5"/>
      <c r="ZU79" s="5"/>
      <c r="ZV79" s="5"/>
      <c r="ZW79" s="5"/>
      <c r="ZX79" s="5"/>
      <c r="ZY79" s="5"/>
      <c r="ZZ79" s="5"/>
      <c r="AAA79" s="5"/>
      <c r="AAB79" s="5"/>
      <c r="AAC79" s="5"/>
      <c r="AAD79" s="5"/>
      <c r="AAE79" s="5"/>
      <c r="AAF79" s="5"/>
      <c r="AAG79" s="5"/>
      <c r="AAH79" s="5"/>
      <c r="AAI79" s="5"/>
      <c r="AAJ79" s="5"/>
      <c r="AAK79" s="5"/>
      <c r="AAL79" s="5"/>
      <c r="AAM79" s="5"/>
      <c r="AAN79" s="5"/>
      <c r="AAO79" s="5"/>
      <c r="AAP79" s="5"/>
      <c r="AAQ79" s="5"/>
      <c r="AAR79" s="5"/>
      <c r="AAS79" s="5"/>
      <c r="AAT79" s="5"/>
      <c r="AAU79" s="5"/>
      <c r="AAV79" s="5"/>
      <c r="AAW79" s="5"/>
      <c r="AAX79" s="5"/>
      <c r="AAY79" s="5"/>
      <c r="AAZ79" s="5"/>
      <c r="ABA79" s="5"/>
      <c r="ABB79" s="5"/>
      <c r="ABC79" s="5"/>
      <c r="ABD79" s="5"/>
      <c r="ABE79" s="5"/>
      <c r="ABF79" s="5"/>
      <c r="ABG79" s="5"/>
      <c r="ABH79" s="5"/>
      <c r="ABI79" s="5"/>
      <c r="ABJ79" s="5"/>
      <c r="ABK79" s="5"/>
      <c r="ABL79" s="5"/>
      <c r="ABM79" s="5"/>
      <c r="ABN79" s="5"/>
      <c r="ABO79" s="5"/>
      <c r="ABP79" s="5"/>
      <c r="ABQ79" s="5"/>
      <c r="ABR79" s="5"/>
      <c r="ABS79" s="5"/>
      <c r="ABT79" s="5"/>
      <c r="ABU79" s="5"/>
      <c r="ABV79" s="5"/>
      <c r="ABW79" s="5"/>
      <c r="ABX79" s="5"/>
      <c r="ABY79" s="5"/>
      <c r="ABZ79" s="5"/>
      <c r="ACA79" s="5"/>
      <c r="ACB79" s="5"/>
      <c r="ACC79" s="5"/>
      <c r="ACD79" s="5"/>
      <c r="ACE79" s="5"/>
      <c r="ACF79" s="5"/>
      <c r="ACG79" s="5"/>
      <c r="ACH79" s="5"/>
      <c r="ACI79" s="5"/>
      <c r="ACJ79" s="5"/>
      <c r="ACK79" s="5"/>
      <c r="ACL79" s="5"/>
      <c r="ACM79" s="5"/>
      <c r="ACN79" s="5"/>
      <c r="ACO79" s="5"/>
      <c r="ACP79" s="5"/>
      <c r="ACQ79" s="5"/>
      <c r="ACR79" s="5"/>
      <c r="ACS79" s="5"/>
      <c r="ACT79" s="5"/>
      <c r="ACU79" s="5"/>
      <c r="ACV79" s="5"/>
      <c r="ACW79" s="5"/>
      <c r="ACX79" s="5"/>
      <c r="ACY79" s="5"/>
      <c r="ACZ79" s="5"/>
      <c r="ADA79" s="5"/>
      <c r="ADB79" s="5"/>
      <c r="ADC79" s="5"/>
      <c r="ADD79" s="5"/>
      <c r="ADE79" s="5"/>
      <c r="ADF79" s="5"/>
      <c r="ADG79" s="5"/>
      <c r="ADH79" s="5"/>
      <c r="ADI79" s="5"/>
      <c r="ADJ79" s="5"/>
      <c r="ADK79" s="5"/>
      <c r="ADL79" s="5"/>
      <c r="ADM79" s="5"/>
      <c r="ADN79" s="5"/>
      <c r="ADO79" s="5"/>
      <c r="ADP79" s="5"/>
      <c r="ADQ79" s="5"/>
      <c r="ADR79" s="5"/>
      <c r="ADS79" s="5"/>
      <c r="ADT79" s="5"/>
      <c r="ADU79" s="5"/>
      <c r="ADV79" s="5"/>
      <c r="ADW79" s="5"/>
      <c r="ADX79" s="5"/>
      <c r="ADY79" s="5"/>
      <c r="ADZ79" s="5"/>
      <c r="AEA79" s="5"/>
      <c r="AEB79" s="5"/>
      <c r="AEC79" s="5"/>
      <c r="AED79" s="5"/>
      <c r="AEE79" s="5"/>
      <c r="AEF79" s="5"/>
      <c r="AEG79" s="5"/>
      <c r="AEH79" s="5"/>
      <c r="AEI79" s="5"/>
      <c r="AEJ79" s="5"/>
      <c r="AEK79" s="5"/>
      <c r="AEL79" s="5"/>
      <c r="AEM79" s="5"/>
      <c r="AEN79" s="5"/>
      <c r="AEO79" s="5"/>
      <c r="AEP79" s="5"/>
      <c r="AEQ79" s="5"/>
      <c r="AER79" s="5"/>
      <c r="AES79" s="5"/>
      <c r="AET79" s="5"/>
      <c r="AEU79" s="5"/>
      <c r="AEV79" s="5"/>
      <c r="AEW79" s="5"/>
      <c r="AEX79" s="5"/>
      <c r="AEY79" s="5"/>
      <c r="AEZ79" s="5"/>
      <c r="AFA79" s="5"/>
      <c r="AFB79" s="5"/>
      <c r="AFC79" s="5"/>
      <c r="AFD79" s="5"/>
      <c r="AFE79" s="5"/>
      <c r="AFF79" s="5"/>
      <c r="AFG79" s="5"/>
      <c r="AFH79" s="5"/>
      <c r="AFI79" s="5"/>
      <c r="AFJ79" s="5"/>
      <c r="AFK79" s="5"/>
      <c r="AFL79" s="5"/>
      <c r="AFM79" s="5"/>
      <c r="AFN79" s="5"/>
      <c r="AFO79" s="5"/>
      <c r="AFP79" s="5"/>
      <c r="AFQ79" s="5"/>
      <c r="AFR79" s="5"/>
      <c r="AFS79" s="5"/>
      <c r="AFT79" s="5"/>
      <c r="AFU79" s="5"/>
      <c r="AFV79" s="5"/>
      <c r="AFW79" s="5"/>
      <c r="AFX79" s="5"/>
      <c r="AFY79" s="5"/>
      <c r="AFZ79" s="5"/>
      <c r="AGA79" s="5"/>
      <c r="AGB79" s="5"/>
      <c r="AGC79" s="5"/>
      <c r="AGD79" s="5"/>
      <c r="AGE79" s="5"/>
      <c r="AGF79" s="5"/>
      <c r="AGG79" s="5"/>
      <c r="AGH79" s="5"/>
      <c r="AGI79" s="5"/>
      <c r="AGJ79" s="5"/>
      <c r="AGK79" s="5"/>
      <c r="AGL79" s="5"/>
      <c r="AGM79" s="5"/>
      <c r="AGN79" s="5"/>
      <c r="AGO79" s="5"/>
      <c r="AGP79" s="5"/>
      <c r="AGQ79" s="5"/>
      <c r="AGR79" s="5"/>
      <c r="AGS79" s="5"/>
      <c r="AGT79" s="5"/>
      <c r="AGU79" s="5"/>
      <c r="AGV79" s="5"/>
      <c r="AGW79" s="5"/>
      <c r="AGX79" s="5"/>
      <c r="AGY79" s="5"/>
      <c r="AGZ79" s="5"/>
      <c r="AHA79" s="5"/>
      <c r="AHB79" s="5"/>
      <c r="AHC79" s="5"/>
      <c r="AHD79" s="5"/>
      <c r="AHE79" s="5"/>
      <c r="AHF79" s="5"/>
      <c r="AHG79" s="5"/>
      <c r="AHH79" s="5"/>
      <c r="AHI79" s="5"/>
      <c r="AHJ79" s="5"/>
      <c r="AHK79" s="5"/>
      <c r="AHL79" s="5"/>
      <c r="AHM79" s="5"/>
      <c r="AHN79" s="5"/>
      <c r="AHO79" s="5"/>
      <c r="AHP79" s="5"/>
      <c r="AHQ79" s="5"/>
      <c r="AHR79" s="5"/>
      <c r="AHS79" s="5"/>
      <c r="AHT79" s="5"/>
      <c r="AHU79" s="5"/>
      <c r="AHV79" s="5"/>
      <c r="AHW79" s="5"/>
      <c r="AHX79" s="5"/>
      <c r="AHY79" s="5"/>
      <c r="AHZ79" s="5"/>
      <c r="AIA79" s="5"/>
      <c r="AIB79" s="5"/>
      <c r="AIC79" s="5"/>
      <c r="AID79" s="5"/>
      <c r="AIE79" s="5"/>
      <c r="AIF79" s="5"/>
      <c r="AIG79" s="5"/>
      <c r="AIH79" s="5"/>
      <c r="AII79" s="5"/>
      <c r="AIJ79" s="5"/>
      <c r="AIK79" s="5"/>
      <c r="AIL79" s="5"/>
      <c r="AIM79" s="5"/>
      <c r="AIN79" s="5"/>
      <c r="AIO79" s="5"/>
      <c r="AIP79" s="5"/>
      <c r="AIQ79" s="5"/>
      <c r="AIR79" s="5"/>
      <c r="AIS79" s="5"/>
      <c r="AIT79" s="5"/>
      <c r="AIU79" s="5"/>
      <c r="AIV79" s="5"/>
      <c r="AIW79" s="5"/>
      <c r="AIX79" s="5"/>
      <c r="AIY79" s="5"/>
      <c r="AIZ79" s="5"/>
      <c r="AJA79" s="5"/>
      <c r="AJB79" s="5"/>
      <c r="AJC79" s="5"/>
      <c r="AJD79" s="5"/>
      <c r="AJE79" s="5"/>
      <c r="AJF79" s="5"/>
      <c r="AJG79" s="5"/>
      <c r="AJH79" s="5"/>
      <c r="AJI79" s="5"/>
      <c r="AJJ79" s="5"/>
      <c r="AJK79" s="5"/>
      <c r="AJL79" s="5"/>
      <c r="AJM79" s="5"/>
      <c r="AJN79" s="5"/>
      <c r="AJO79" s="5"/>
      <c r="AJP79" s="5"/>
      <c r="AJQ79" s="5"/>
      <c r="AJR79" s="5"/>
      <c r="AJS79" s="5"/>
      <c r="AJT79" s="5"/>
      <c r="AJU79" s="5"/>
      <c r="AJV79" s="5"/>
      <c r="AJW79" s="5"/>
      <c r="AJX79" s="5"/>
      <c r="AJY79" s="5"/>
      <c r="AJZ79" s="5"/>
      <c r="AKA79" s="5"/>
      <c r="AKB79" s="5"/>
      <c r="AKC79" s="5"/>
      <c r="AKD79" s="5"/>
      <c r="AKE79" s="5"/>
      <c r="AKF79" s="5"/>
      <c r="AKG79" s="5"/>
      <c r="AKH79" s="5"/>
      <c r="AKI79" s="5"/>
      <c r="AKJ79" s="5"/>
      <c r="AKK79" s="5"/>
      <c r="AKL79" s="5"/>
      <c r="AKM79" s="5"/>
      <c r="AKN79" s="5"/>
      <c r="AKO79" s="5"/>
      <c r="AKP79" s="5"/>
      <c r="AKQ79" s="5"/>
      <c r="AKR79" s="5"/>
      <c r="AKS79" s="5"/>
      <c r="AKT79" s="5"/>
      <c r="AKU79" s="5"/>
      <c r="AKV79" s="5"/>
      <c r="AKW79" s="5"/>
      <c r="AKX79" s="5"/>
      <c r="AKY79" s="5"/>
      <c r="AKZ79" s="5"/>
      <c r="ALA79" s="5"/>
      <c r="ALB79" s="5"/>
      <c r="ALC79" s="5"/>
      <c r="ALD79" s="5"/>
      <c r="ALE79" s="5"/>
      <c r="ALF79" s="5"/>
      <c r="ALG79" s="5"/>
      <c r="ALH79" s="5"/>
      <c r="ALI79" s="5"/>
      <c r="ALJ79" s="5"/>
      <c r="ALK79" s="5"/>
      <c r="ALL79" s="5"/>
      <c r="ALM79" s="5"/>
      <c r="ALN79" s="5"/>
      <c r="ALO79" s="5"/>
      <c r="ALP79" s="5"/>
      <c r="ALQ79" s="5"/>
      <c r="ALR79" s="5"/>
      <c r="ALS79" s="5"/>
      <c r="ALT79" s="5"/>
      <c r="ALU79" s="5"/>
      <c r="ALV79" s="5"/>
      <c r="ALW79" s="5"/>
      <c r="ALX79" s="5"/>
      <c r="ALY79" s="5"/>
      <c r="ALZ79" s="5"/>
      <c r="AMA79" s="5"/>
      <c r="AMB79" s="5"/>
      <c r="AMC79" s="5"/>
      <c r="AMD79" s="5"/>
      <c r="AME79" s="5"/>
      <c r="AMF79" s="5"/>
      <c r="AMG79" s="5"/>
      <c r="AMH79" s="5"/>
      <c r="AMI79" s="5"/>
      <c r="AMJ79" s="5"/>
      <c r="AMK79" s="5"/>
    </row>
    <row r="80" spans="1:1025" s="3" customFormat="1" ht="43.5" customHeight="1">
      <c r="A80" s="25">
        <v>1</v>
      </c>
      <c r="B80" s="103" t="s">
        <v>130</v>
      </c>
      <c r="C80" s="99">
        <v>1959</v>
      </c>
      <c r="D80" s="99" t="s">
        <v>131</v>
      </c>
      <c r="E80" s="183" t="s">
        <v>126</v>
      </c>
      <c r="F80" s="99">
        <v>2</v>
      </c>
      <c r="G80" s="99">
        <v>1</v>
      </c>
      <c r="H80" s="281">
        <v>442.5</v>
      </c>
      <c r="I80" s="273">
        <v>405.5</v>
      </c>
      <c r="J80" s="273">
        <v>188.3</v>
      </c>
      <c r="K80" s="277">
        <v>22</v>
      </c>
      <c r="L80" s="276">
        <f>1259033.83+63501.09</f>
        <v>1322534.92</v>
      </c>
      <c r="M80" s="104">
        <v>566309.43000000005</v>
      </c>
      <c r="N80" s="104">
        <v>415011.47</v>
      </c>
      <c r="O80" s="104">
        <v>142833.76999999999</v>
      </c>
      <c r="P80" s="104">
        <v>198380.25</v>
      </c>
      <c r="Q80" s="104" t="s">
        <v>39</v>
      </c>
      <c r="R80" s="26" t="s">
        <v>132</v>
      </c>
      <c r="S80" s="20">
        <f t="shared" ref="S80:S85" si="6">L80/I80</f>
        <v>3261.49</v>
      </c>
      <c r="T80" s="20">
        <v>18651.8</v>
      </c>
      <c r="U80" s="22">
        <v>42339</v>
      </c>
      <c r="V80" s="10">
        <v>3</v>
      </c>
    </row>
    <row r="81" spans="1:1025" s="3" customFormat="1" ht="42.75" customHeight="1">
      <c r="A81" s="25">
        <v>2</v>
      </c>
      <c r="B81" s="103" t="s">
        <v>133</v>
      </c>
      <c r="C81" s="99">
        <v>1960</v>
      </c>
      <c r="D81" s="99" t="s">
        <v>37</v>
      </c>
      <c r="E81" s="183" t="s">
        <v>126</v>
      </c>
      <c r="F81" s="99">
        <v>2</v>
      </c>
      <c r="G81" s="99">
        <v>1</v>
      </c>
      <c r="H81" s="281">
        <v>412.8</v>
      </c>
      <c r="I81" s="273">
        <v>395.3</v>
      </c>
      <c r="J81" s="273">
        <v>191.3</v>
      </c>
      <c r="K81" s="277">
        <v>18</v>
      </c>
      <c r="L81" s="276">
        <v>1328711.23</v>
      </c>
      <c r="M81" s="104">
        <v>568954.14</v>
      </c>
      <c r="N81" s="104">
        <v>416949.58</v>
      </c>
      <c r="O81" s="104">
        <v>143500.82</v>
      </c>
      <c r="P81" s="104">
        <v>199306.69</v>
      </c>
      <c r="Q81" s="104" t="s">
        <v>60</v>
      </c>
      <c r="R81" s="26" t="s">
        <v>132</v>
      </c>
      <c r="S81" s="20">
        <f t="shared" si="6"/>
        <v>3361.27</v>
      </c>
      <c r="T81" s="20">
        <v>18651.8</v>
      </c>
      <c r="U81" s="22">
        <v>42339</v>
      </c>
      <c r="V81" s="10">
        <v>3</v>
      </c>
    </row>
    <row r="82" spans="1:1025" ht="118.5" customHeight="1">
      <c r="A82" s="25">
        <v>3</v>
      </c>
      <c r="B82" s="103" t="s">
        <v>134</v>
      </c>
      <c r="C82" s="99">
        <v>1979</v>
      </c>
      <c r="D82" s="99" t="s">
        <v>37</v>
      </c>
      <c r="E82" s="183" t="s">
        <v>68</v>
      </c>
      <c r="F82" s="99">
        <v>5</v>
      </c>
      <c r="G82" s="99">
        <v>7</v>
      </c>
      <c r="H82" s="281">
        <v>5428.6</v>
      </c>
      <c r="I82" s="273">
        <v>4922.1000000000004</v>
      </c>
      <c r="J82" s="273">
        <v>4317.3</v>
      </c>
      <c r="K82" s="277">
        <v>219</v>
      </c>
      <c r="L82" s="276">
        <v>5632785.3300000001</v>
      </c>
      <c r="M82" s="104">
        <v>2411958.66</v>
      </c>
      <c r="N82" s="104">
        <v>1767568.03</v>
      </c>
      <c r="O82" s="104">
        <v>608340.82999999996</v>
      </c>
      <c r="P82" s="104">
        <v>844917.81</v>
      </c>
      <c r="Q82" s="104" t="s">
        <v>39</v>
      </c>
      <c r="R82" s="19" t="s">
        <v>135</v>
      </c>
      <c r="S82" s="20">
        <f t="shared" si="6"/>
        <v>1144.3900000000001</v>
      </c>
      <c r="T82" s="20">
        <v>18651.8</v>
      </c>
      <c r="U82" s="22">
        <v>42369</v>
      </c>
      <c r="V82" s="12">
        <v>7</v>
      </c>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row>
    <row r="83" spans="1:1025" ht="34.5" customHeight="1">
      <c r="A83" s="25">
        <v>4</v>
      </c>
      <c r="B83" s="103" t="s">
        <v>136</v>
      </c>
      <c r="C83" s="99">
        <v>1994</v>
      </c>
      <c r="D83" s="99" t="s">
        <v>37</v>
      </c>
      <c r="E83" s="183" t="s">
        <v>68</v>
      </c>
      <c r="F83" s="99">
        <v>3</v>
      </c>
      <c r="G83" s="99">
        <v>3</v>
      </c>
      <c r="H83" s="281">
        <v>1430.9</v>
      </c>
      <c r="I83" s="273">
        <v>1307</v>
      </c>
      <c r="J83" s="273">
        <v>1241.5999999999999</v>
      </c>
      <c r="K83" s="277">
        <v>55</v>
      </c>
      <c r="L83" s="276">
        <v>373442.34</v>
      </c>
      <c r="M83" s="104">
        <v>159908</v>
      </c>
      <c r="N83" s="104">
        <v>117186.2</v>
      </c>
      <c r="O83" s="104">
        <v>40331.78</v>
      </c>
      <c r="P83" s="104">
        <v>56016.36</v>
      </c>
      <c r="Q83" s="104" t="s">
        <v>39</v>
      </c>
      <c r="R83" s="19" t="s">
        <v>53</v>
      </c>
      <c r="S83" s="20">
        <f t="shared" si="6"/>
        <v>285.72000000000003</v>
      </c>
      <c r="T83" s="20">
        <v>18651.8</v>
      </c>
      <c r="U83" s="22">
        <v>42369</v>
      </c>
      <c r="V83" s="12">
        <v>1</v>
      </c>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row>
    <row r="84" spans="1:1025" ht="37.5" customHeight="1">
      <c r="A84" s="25">
        <v>5</v>
      </c>
      <c r="B84" s="103" t="s">
        <v>137</v>
      </c>
      <c r="C84" s="99">
        <v>1972</v>
      </c>
      <c r="D84" s="99" t="s">
        <v>37</v>
      </c>
      <c r="E84" s="183" t="s">
        <v>138</v>
      </c>
      <c r="F84" s="99">
        <v>2</v>
      </c>
      <c r="G84" s="99">
        <v>1</v>
      </c>
      <c r="H84" s="281">
        <v>369.2</v>
      </c>
      <c r="I84" s="273">
        <v>342</v>
      </c>
      <c r="J84" s="273">
        <v>130.9</v>
      </c>
      <c r="K84" s="277">
        <v>14</v>
      </c>
      <c r="L84" s="276">
        <v>457643.29</v>
      </c>
      <c r="M84" s="104">
        <v>195962.85</v>
      </c>
      <c r="N84" s="104">
        <v>143608.46</v>
      </c>
      <c r="O84" s="104">
        <v>49425.48</v>
      </c>
      <c r="P84" s="104">
        <v>68646.5</v>
      </c>
      <c r="Q84" s="104" t="s">
        <v>39</v>
      </c>
      <c r="R84" s="19" t="s">
        <v>72</v>
      </c>
      <c r="S84" s="20">
        <f t="shared" si="6"/>
        <v>1338.14</v>
      </c>
      <c r="T84" s="20">
        <v>18651.8</v>
      </c>
      <c r="U84" s="22">
        <v>42369</v>
      </c>
      <c r="V84" s="12">
        <v>1</v>
      </c>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row>
    <row r="85" spans="1:1025" ht="39.75" customHeight="1">
      <c r="A85" s="25">
        <v>6</v>
      </c>
      <c r="B85" s="103" t="s">
        <v>139</v>
      </c>
      <c r="C85" s="99">
        <v>1960</v>
      </c>
      <c r="D85" s="99" t="s">
        <v>37</v>
      </c>
      <c r="E85" s="183" t="s">
        <v>140</v>
      </c>
      <c r="F85" s="99">
        <v>2</v>
      </c>
      <c r="G85" s="99">
        <v>1</v>
      </c>
      <c r="H85" s="281">
        <v>315.7</v>
      </c>
      <c r="I85" s="273">
        <v>285.5</v>
      </c>
      <c r="J85" s="273">
        <v>68.599999999999994</v>
      </c>
      <c r="K85" s="277">
        <v>20</v>
      </c>
      <c r="L85" s="276">
        <v>1259080.3500000001</v>
      </c>
      <c r="M85" s="104">
        <v>539138.18999999994</v>
      </c>
      <c r="N85" s="104">
        <v>395099.4</v>
      </c>
      <c r="O85" s="104">
        <v>135980.69</v>
      </c>
      <c r="P85" s="104">
        <v>188862.07</v>
      </c>
      <c r="Q85" s="104" t="s">
        <v>39</v>
      </c>
      <c r="R85" s="19" t="s">
        <v>132</v>
      </c>
      <c r="S85" s="20">
        <f t="shared" si="6"/>
        <v>4410.09</v>
      </c>
      <c r="T85" s="20">
        <v>18651.8</v>
      </c>
      <c r="U85" s="22">
        <v>42369</v>
      </c>
      <c r="V85" s="12">
        <v>3</v>
      </c>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row>
    <row r="86" spans="1:1025" s="179" customFormat="1" ht="30" customHeight="1">
      <c r="A86" s="251" t="s">
        <v>141</v>
      </c>
      <c r="B86" s="251"/>
      <c r="C86" s="251"/>
      <c r="D86" s="251"/>
      <c r="E86" s="251"/>
      <c r="F86" s="251"/>
      <c r="G86" s="251"/>
      <c r="H86" s="280">
        <f t="shared" ref="H86:P86" si="7">SUM(H80:H85)</f>
        <v>8399.7000000000007</v>
      </c>
      <c r="I86" s="280">
        <f t="shared" si="7"/>
        <v>7657.4</v>
      </c>
      <c r="J86" s="280">
        <f t="shared" si="7"/>
        <v>6138</v>
      </c>
      <c r="K86" s="279">
        <f t="shared" si="7"/>
        <v>348</v>
      </c>
      <c r="L86" s="278">
        <f t="shared" si="7"/>
        <v>10374197.460000001</v>
      </c>
      <c r="M86" s="27">
        <f t="shared" si="7"/>
        <v>4442231.2699999996</v>
      </c>
      <c r="N86" s="27">
        <f t="shared" si="7"/>
        <v>3255423.14</v>
      </c>
      <c r="O86" s="27">
        <f t="shared" si="7"/>
        <v>1120413.3700000001</v>
      </c>
      <c r="P86" s="27">
        <f t="shared" si="7"/>
        <v>1556129.68</v>
      </c>
      <c r="Q86" s="28">
        <v>0</v>
      </c>
      <c r="R86" s="93" t="s">
        <v>105</v>
      </c>
      <c r="S86" s="27" t="s">
        <v>105</v>
      </c>
      <c r="T86" s="27" t="s">
        <v>105</v>
      </c>
      <c r="U86" s="93" t="s">
        <v>105</v>
      </c>
      <c r="V86" s="178"/>
    </row>
    <row r="87" spans="1:1025" s="172" customFormat="1" ht="30" customHeight="1">
      <c r="A87" s="252" t="s">
        <v>142</v>
      </c>
      <c r="B87" s="252"/>
      <c r="C87" s="252"/>
      <c r="D87" s="252"/>
      <c r="E87" s="252"/>
      <c r="F87" s="252"/>
      <c r="G87" s="252"/>
      <c r="H87" s="252"/>
      <c r="I87" s="252"/>
      <c r="J87" s="252"/>
      <c r="K87" s="252"/>
      <c r="L87" s="252"/>
      <c r="M87" s="252"/>
      <c r="N87" s="252"/>
      <c r="O87" s="252"/>
      <c r="P87" s="252"/>
      <c r="Q87" s="252"/>
      <c r="R87" s="252"/>
      <c r="S87" s="252"/>
      <c r="T87" s="252"/>
      <c r="U87" s="252"/>
      <c r="V87" s="18"/>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c r="IW87" s="5"/>
      <c r="IX87" s="5"/>
      <c r="IY87" s="5"/>
      <c r="IZ87" s="5"/>
      <c r="JA87" s="5"/>
      <c r="JB87" s="5"/>
      <c r="JC87" s="5"/>
      <c r="JD87" s="5"/>
      <c r="JE87" s="5"/>
      <c r="JF87" s="5"/>
      <c r="JG87" s="5"/>
      <c r="JH87" s="5"/>
      <c r="JI87" s="5"/>
      <c r="JJ87" s="5"/>
      <c r="JK87" s="5"/>
      <c r="JL87" s="5"/>
      <c r="JM87" s="5"/>
      <c r="JN87" s="5"/>
      <c r="JO87" s="5"/>
      <c r="JP87" s="5"/>
      <c r="JQ87" s="5"/>
      <c r="JR87" s="5"/>
      <c r="JS87" s="5"/>
      <c r="JT87" s="5"/>
      <c r="JU87" s="5"/>
      <c r="JV87" s="5"/>
      <c r="JW87" s="5"/>
      <c r="JX87" s="5"/>
      <c r="JY87" s="5"/>
      <c r="JZ87" s="5"/>
      <c r="KA87" s="5"/>
      <c r="KB87" s="5"/>
      <c r="KC87" s="5"/>
      <c r="KD87" s="5"/>
      <c r="KE87" s="5"/>
      <c r="KF87" s="5"/>
      <c r="KG87" s="5"/>
      <c r="KH87" s="5"/>
      <c r="KI87" s="5"/>
      <c r="KJ87" s="5"/>
      <c r="KK87" s="5"/>
      <c r="KL87" s="5"/>
      <c r="KM87" s="5"/>
      <c r="KN87" s="5"/>
      <c r="KO87" s="5"/>
      <c r="KP87" s="5"/>
      <c r="KQ87" s="5"/>
      <c r="KR87" s="5"/>
      <c r="KS87" s="5"/>
      <c r="KT87" s="5"/>
      <c r="KU87" s="5"/>
      <c r="KV87" s="5"/>
      <c r="KW87" s="5"/>
      <c r="KX87" s="5"/>
      <c r="KY87" s="5"/>
      <c r="KZ87" s="5"/>
      <c r="LA87" s="5"/>
      <c r="LB87" s="5"/>
      <c r="LC87" s="5"/>
      <c r="LD87" s="5"/>
      <c r="LE87" s="5"/>
      <c r="LF87" s="5"/>
      <c r="LG87" s="5"/>
      <c r="LH87" s="5"/>
      <c r="LI87" s="5"/>
      <c r="LJ87" s="5"/>
      <c r="LK87" s="5"/>
      <c r="LL87" s="5"/>
      <c r="LM87" s="5"/>
      <c r="LN87" s="5"/>
      <c r="LO87" s="5"/>
      <c r="LP87" s="5"/>
      <c r="LQ87" s="5"/>
      <c r="LR87" s="5"/>
      <c r="LS87" s="5"/>
      <c r="LT87" s="5"/>
      <c r="LU87" s="5"/>
      <c r="LV87" s="5"/>
      <c r="LW87" s="5"/>
      <c r="LX87" s="5"/>
      <c r="LY87" s="5"/>
      <c r="LZ87" s="5"/>
      <c r="MA87" s="5"/>
      <c r="MB87" s="5"/>
      <c r="MC87" s="5"/>
      <c r="MD87" s="5"/>
      <c r="ME87" s="5"/>
      <c r="MF87" s="5"/>
      <c r="MG87" s="5"/>
      <c r="MH87" s="5"/>
      <c r="MI87" s="5"/>
      <c r="MJ87" s="5"/>
      <c r="MK87" s="5"/>
      <c r="ML87" s="5"/>
      <c r="MM87" s="5"/>
      <c r="MN87" s="5"/>
      <c r="MO87" s="5"/>
      <c r="MP87" s="5"/>
      <c r="MQ87" s="5"/>
      <c r="MR87" s="5"/>
      <c r="MS87" s="5"/>
      <c r="MT87" s="5"/>
      <c r="MU87" s="5"/>
      <c r="MV87" s="5"/>
      <c r="MW87" s="5"/>
      <c r="MX87" s="5"/>
      <c r="MY87" s="5"/>
      <c r="MZ87" s="5"/>
      <c r="NA87" s="5"/>
      <c r="NB87" s="5"/>
      <c r="NC87" s="5"/>
      <c r="ND87" s="5"/>
      <c r="NE87" s="5"/>
      <c r="NF87" s="5"/>
      <c r="NG87" s="5"/>
      <c r="NH87" s="5"/>
      <c r="NI87" s="5"/>
      <c r="NJ87" s="5"/>
      <c r="NK87" s="5"/>
      <c r="NL87" s="5"/>
      <c r="NM87" s="5"/>
      <c r="NN87" s="5"/>
      <c r="NO87" s="5"/>
      <c r="NP87" s="5"/>
      <c r="NQ87" s="5"/>
      <c r="NR87" s="5"/>
      <c r="NS87" s="5"/>
      <c r="NT87" s="5"/>
      <c r="NU87" s="5"/>
      <c r="NV87" s="5"/>
      <c r="NW87" s="5"/>
      <c r="NX87" s="5"/>
      <c r="NY87" s="5"/>
      <c r="NZ87" s="5"/>
      <c r="OA87" s="5"/>
      <c r="OB87" s="5"/>
      <c r="OC87" s="5"/>
      <c r="OD87" s="5"/>
      <c r="OE87" s="5"/>
      <c r="OF87" s="5"/>
      <c r="OG87" s="5"/>
      <c r="OH87" s="5"/>
      <c r="OI87" s="5"/>
      <c r="OJ87" s="5"/>
      <c r="OK87" s="5"/>
      <c r="OL87" s="5"/>
      <c r="OM87" s="5"/>
      <c r="ON87" s="5"/>
      <c r="OO87" s="5"/>
      <c r="OP87" s="5"/>
      <c r="OQ87" s="5"/>
      <c r="OR87" s="5"/>
      <c r="OS87" s="5"/>
      <c r="OT87" s="5"/>
      <c r="OU87" s="5"/>
      <c r="OV87" s="5"/>
      <c r="OW87" s="5"/>
      <c r="OX87" s="5"/>
      <c r="OY87" s="5"/>
      <c r="OZ87" s="5"/>
      <c r="PA87" s="5"/>
      <c r="PB87" s="5"/>
      <c r="PC87" s="5"/>
      <c r="PD87" s="5"/>
      <c r="PE87" s="5"/>
      <c r="PF87" s="5"/>
      <c r="PG87" s="5"/>
      <c r="PH87" s="5"/>
      <c r="PI87" s="5"/>
      <c r="PJ87" s="5"/>
      <c r="PK87" s="5"/>
      <c r="PL87" s="5"/>
      <c r="PM87" s="5"/>
      <c r="PN87" s="5"/>
      <c r="PO87" s="5"/>
      <c r="PP87" s="5"/>
      <c r="PQ87" s="5"/>
      <c r="PR87" s="5"/>
      <c r="PS87" s="5"/>
      <c r="PT87" s="5"/>
      <c r="PU87" s="5"/>
      <c r="PV87" s="5"/>
      <c r="PW87" s="5"/>
      <c r="PX87" s="5"/>
      <c r="PY87" s="5"/>
      <c r="PZ87" s="5"/>
      <c r="QA87" s="5"/>
      <c r="QB87" s="5"/>
      <c r="QC87" s="5"/>
      <c r="QD87" s="5"/>
      <c r="QE87" s="5"/>
      <c r="QF87" s="5"/>
      <c r="QG87" s="5"/>
      <c r="QH87" s="5"/>
      <c r="QI87" s="5"/>
      <c r="QJ87" s="5"/>
      <c r="QK87" s="5"/>
      <c r="QL87" s="5"/>
      <c r="QM87" s="5"/>
      <c r="QN87" s="5"/>
      <c r="QO87" s="5"/>
      <c r="QP87" s="5"/>
      <c r="QQ87" s="5"/>
      <c r="QR87" s="5"/>
      <c r="QS87" s="5"/>
      <c r="QT87" s="5"/>
      <c r="QU87" s="5"/>
      <c r="QV87" s="5"/>
      <c r="QW87" s="5"/>
      <c r="QX87" s="5"/>
      <c r="QY87" s="5"/>
      <c r="QZ87" s="5"/>
      <c r="RA87" s="5"/>
      <c r="RB87" s="5"/>
      <c r="RC87" s="5"/>
      <c r="RD87" s="5"/>
      <c r="RE87" s="5"/>
      <c r="RF87" s="5"/>
      <c r="RG87" s="5"/>
      <c r="RH87" s="5"/>
      <c r="RI87" s="5"/>
      <c r="RJ87" s="5"/>
      <c r="RK87" s="5"/>
      <c r="RL87" s="5"/>
      <c r="RM87" s="5"/>
      <c r="RN87" s="5"/>
      <c r="RO87" s="5"/>
      <c r="RP87" s="5"/>
      <c r="RQ87" s="5"/>
      <c r="RR87" s="5"/>
      <c r="RS87" s="5"/>
      <c r="RT87" s="5"/>
      <c r="RU87" s="5"/>
      <c r="RV87" s="5"/>
      <c r="RW87" s="5"/>
      <c r="RX87" s="5"/>
      <c r="RY87" s="5"/>
      <c r="RZ87" s="5"/>
      <c r="SA87" s="5"/>
      <c r="SB87" s="5"/>
      <c r="SC87" s="5"/>
      <c r="SD87" s="5"/>
      <c r="SE87" s="5"/>
      <c r="SF87" s="5"/>
      <c r="SG87" s="5"/>
      <c r="SH87" s="5"/>
      <c r="SI87" s="5"/>
      <c r="SJ87" s="5"/>
      <c r="SK87" s="5"/>
      <c r="SL87" s="5"/>
      <c r="SM87" s="5"/>
      <c r="SN87" s="5"/>
      <c r="SO87" s="5"/>
      <c r="SP87" s="5"/>
      <c r="SQ87" s="5"/>
      <c r="SR87" s="5"/>
      <c r="SS87" s="5"/>
      <c r="ST87" s="5"/>
      <c r="SU87" s="5"/>
      <c r="SV87" s="5"/>
      <c r="SW87" s="5"/>
      <c r="SX87" s="5"/>
      <c r="SY87" s="5"/>
      <c r="SZ87" s="5"/>
      <c r="TA87" s="5"/>
      <c r="TB87" s="5"/>
      <c r="TC87" s="5"/>
      <c r="TD87" s="5"/>
      <c r="TE87" s="5"/>
      <c r="TF87" s="5"/>
      <c r="TG87" s="5"/>
      <c r="TH87" s="5"/>
      <c r="TI87" s="5"/>
      <c r="TJ87" s="5"/>
      <c r="TK87" s="5"/>
      <c r="TL87" s="5"/>
      <c r="TM87" s="5"/>
      <c r="TN87" s="5"/>
      <c r="TO87" s="5"/>
      <c r="TP87" s="5"/>
      <c r="TQ87" s="5"/>
      <c r="TR87" s="5"/>
      <c r="TS87" s="5"/>
      <c r="TT87" s="5"/>
      <c r="TU87" s="5"/>
      <c r="TV87" s="5"/>
      <c r="TW87" s="5"/>
      <c r="TX87" s="5"/>
      <c r="TY87" s="5"/>
      <c r="TZ87" s="5"/>
      <c r="UA87" s="5"/>
      <c r="UB87" s="5"/>
      <c r="UC87" s="5"/>
      <c r="UD87" s="5"/>
      <c r="UE87" s="5"/>
      <c r="UF87" s="5"/>
      <c r="UG87" s="5"/>
      <c r="UH87" s="5"/>
      <c r="UI87" s="5"/>
      <c r="UJ87" s="5"/>
      <c r="UK87" s="5"/>
      <c r="UL87" s="5"/>
      <c r="UM87" s="5"/>
      <c r="UN87" s="5"/>
      <c r="UO87" s="5"/>
      <c r="UP87" s="5"/>
      <c r="UQ87" s="5"/>
      <c r="UR87" s="5"/>
      <c r="US87" s="5"/>
      <c r="UT87" s="5"/>
      <c r="UU87" s="5"/>
      <c r="UV87" s="5"/>
      <c r="UW87" s="5"/>
      <c r="UX87" s="5"/>
      <c r="UY87" s="5"/>
      <c r="UZ87" s="5"/>
      <c r="VA87" s="5"/>
      <c r="VB87" s="5"/>
      <c r="VC87" s="5"/>
      <c r="VD87" s="5"/>
      <c r="VE87" s="5"/>
      <c r="VF87" s="5"/>
      <c r="VG87" s="5"/>
      <c r="VH87" s="5"/>
      <c r="VI87" s="5"/>
      <c r="VJ87" s="5"/>
      <c r="VK87" s="5"/>
      <c r="VL87" s="5"/>
      <c r="VM87" s="5"/>
      <c r="VN87" s="5"/>
      <c r="VO87" s="5"/>
      <c r="VP87" s="5"/>
      <c r="VQ87" s="5"/>
      <c r="VR87" s="5"/>
      <c r="VS87" s="5"/>
      <c r="VT87" s="5"/>
      <c r="VU87" s="5"/>
      <c r="VV87" s="5"/>
      <c r="VW87" s="5"/>
      <c r="VX87" s="5"/>
      <c r="VY87" s="5"/>
      <c r="VZ87" s="5"/>
      <c r="WA87" s="5"/>
      <c r="WB87" s="5"/>
      <c r="WC87" s="5"/>
      <c r="WD87" s="5"/>
      <c r="WE87" s="5"/>
      <c r="WF87" s="5"/>
      <c r="WG87" s="5"/>
      <c r="WH87" s="5"/>
      <c r="WI87" s="5"/>
      <c r="WJ87" s="5"/>
      <c r="WK87" s="5"/>
      <c r="WL87" s="5"/>
      <c r="WM87" s="5"/>
      <c r="WN87" s="5"/>
      <c r="WO87" s="5"/>
      <c r="WP87" s="5"/>
      <c r="WQ87" s="5"/>
      <c r="WR87" s="5"/>
      <c r="WS87" s="5"/>
      <c r="WT87" s="5"/>
      <c r="WU87" s="5"/>
      <c r="WV87" s="5"/>
      <c r="WW87" s="5"/>
      <c r="WX87" s="5"/>
      <c r="WY87" s="5"/>
      <c r="WZ87" s="5"/>
      <c r="XA87" s="5"/>
      <c r="XB87" s="5"/>
      <c r="XC87" s="5"/>
      <c r="XD87" s="5"/>
      <c r="XE87" s="5"/>
      <c r="XF87" s="5"/>
      <c r="XG87" s="5"/>
      <c r="XH87" s="5"/>
      <c r="XI87" s="5"/>
      <c r="XJ87" s="5"/>
      <c r="XK87" s="5"/>
      <c r="XL87" s="5"/>
      <c r="XM87" s="5"/>
      <c r="XN87" s="5"/>
      <c r="XO87" s="5"/>
      <c r="XP87" s="5"/>
      <c r="XQ87" s="5"/>
      <c r="XR87" s="5"/>
      <c r="XS87" s="5"/>
      <c r="XT87" s="5"/>
      <c r="XU87" s="5"/>
      <c r="XV87" s="5"/>
      <c r="XW87" s="5"/>
      <c r="XX87" s="5"/>
      <c r="XY87" s="5"/>
      <c r="XZ87" s="5"/>
      <c r="YA87" s="5"/>
      <c r="YB87" s="5"/>
      <c r="YC87" s="5"/>
      <c r="YD87" s="5"/>
      <c r="YE87" s="5"/>
      <c r="YF87" s="5"/>
      <c r="YG87" s="5"/>
      <c r="YH87" s="5"/>
      <c r="YI87" s="5"/>
      <c r="YJ87" s="5"/>
      <c r="YK87" s="5"/>
      <c r="YL87" s="5"/>
      <c r="YM87" s="5"/>
      <c r="YN87" s="5"/>
      <c r="YO87" s="5"/>
      <c r="YP87" s="5"/>
      <c r="YQ87" s="5"/>
      <c r="YR87" s="5"/>
      <c r="YS87" s="5"/>
      <c r="YT87" s="5"/>
      <c r="YU87" s="5"/>
      <c r="YV87" s="5"/>
      <c r="YW87" s="5"/>
      <c r="YX87" s="5"/>
      <c r="YY87" s="5"/>
      <c r="YZ87" s="5"/>
      <c r="ZA87" s="5"/>
      <c r="ZB87" s="5"/>
      <c r="ZC87" s="5"/>
      <c r="ZD87" s="5"/>
      <c r="ZE87" s="5"/>
      <c r="ZF87" s="5"/>
      <c r="ZG87" s="5"/>
      <c r="ZH87" s="5"/>
      <c r="ZI87" s="5"/>
      <c r="ZJ87" s="5"/>
      <c r="ZK87" s="5"/>
      <c r="ZL87" s="5"/>
      <c r="ZM87" s="5"/>
      <c r="ZN87" s="5"/>
      <c r="ZO87" s="5"/>
      <c r="ZP87" s="5"/>
      <c r="ZQ87" s="5"/>
      <c r="ZR87" s="5"/>
      <c r="ZS87" s="5"/>
      <c r="ZT87" s="5"/>
      <c r="ZU87" s="5"/>
      <c r="ZV87" s="5"/>
      <c r="ZW87" s="5"/>
      <c r="ZX87" s="5"/>
      <c r="ZY87" s="5"/>
      <c r="ZZ87" s="5"/>
      <c r="AAA87" s="5"/>
      <c r="AAB87" s="5"/>
      <c r="AAC87" s="5"/>
      <c r="AAD87" s="5"/>
      <c r="AAE87" s="5"/>
      <c r="AAF87" s="5"/>
      <c r="AAG87" s="5"/>
      <c r="AAH87" s="5"/>
      <c r="AAI87" s="5"/>
      <c r="AAJ87" s="5"/>
      <c r="AAK87" s="5"/>
      <c r="AAL87" s="5"/>
      <c r="AAM87" s="5"/>
      <c r="AAN87" s="5"/>
      <c r="AAO87" s="5"/>
      <c r="AAP87" s="5"/>
      <c r="AAQ87" s="5"/>
      <c r="AAR87" s="5"/>
      <c r="AAS87" s="5"/>
      <c r="AAT87" s="5"/>
      <c r="AAU87" s="5"/>
      <c r="AAV87" s="5"/>
      <c r="AAW87" s="5"/>
      <c r="AAX87" s="5"/>
      <c r="AAY87" s="5"/>
      <c r="AAZ87" s="5"/>
      <c r="ABA87" s="5"/>
      <c r="ABB87" s="5"/>
      <c r="ABC87" s="5"/>
      <c r="ABD87" s="5"/>
      <c r="ABE87" s="5"/>
      <c r="ABF87" s="5"/>
      <c r="ABG87" s="5"/>
      <c r="ABH87" s="5"/>
      <c r="ABI87" s="5"/>
      <c r="ABJ87" s="5"/>
      <c r="ABK87" s="5"/>
      <c r="ABL87" s="5"/>
      <c r="ABM87" s="5"/>
      <c r="ABN87" s="5"/>
      <c r="ABO87" s="5"/>
      <c r="ABP87" s="5"/>
      <c r="ABQ87" s="5"/>
      <c r="ABR87" s="5"/>
      <c r="ABS87" s="5"/>
      <c r="ABT87" s="5"/>
      <c r="ABU87" s="5"/>
      <c r="ABV87" s="5"/>
      <c r="ABW87" s="5"/>
      <c r="ABX87" s="5"/>
      <c r="ABY87" s="5"/>
      <c r="ABZ87" s="5"/>
      <c r="ACA87" s="5"/>
      <c r="ACB87" s="5"/>
      <c r="ACC87" s="5"/>
      <c r="ACD87" s="5"/>
      <c r="ACE87" s="5"/>
      <c r="ACF87" s="5"/>
      <c r="ACG87" s="5"/>
      <c r="ACH87" s="5"/>
      <c r="ACI87" s="5"/>
      <c r="ACJ87" s="5"/>
      <c r="ACK87" s="5"/>
      <c r="ACL87" s="5"/>
      <c r="ACM87" s="5"/>
      <c r="ACN87" s="5"/>
      <c r="ACO87" s="5"/>
      <c r="ACP87" s="5"/>
      <c r="ACQ87" s="5"/>
      <c r="ACR87" s="5"/>
      <c r="ACS87" s="5"/>
      <c r="ACT87" s="5"/>
      <c r="ACU87" s="5"/>
      <c r="ACV87" s="5"/>
      <c r="ACW87" s="5"/>
      <c r="ACX87" s="5"/>
      <c r="ACY87" s="5"/>
      <c r="ACZ87" s="5"/>
      <c r="ADA87" s="5"/>
      <c r="ADB87" s="5"/>
      <c r="ADC87" s="5"/>
      <c r="ADD87" s="5"/>
      <c r="ADE87" s="5"/>
      <c r="ADF87" s="5"/>
      <c r="ADG87" s="5"/>
      <c r="ADH87" s="5"/>
      <c r="ADI87" s="5"/>
      <c r="ADJ87" s="5"/>
      <c r="ADK87" s="5"/>
      <c r="ADL87" s="5"/>
      <c r="ADM87" s="5"/>
      <c r="ADN87" s="5"/>
      <c r="ADO87" s="5"/>
      <c r="ADP87" s="5"/>
      <c r="ADQ87" s="5"/>
      <c r="ADR87" s="5"/>
      <c r="ADS87" s="5"/>
      <c r="ADT87" s="5"/>
      <c r="ADU87" s="5"/>
      <c r="ADV87" s="5"/>
      <c r="ADW87" s="5"/>
      <c r="ADX87" s="5"/>
      <c r="ADY87" s="5"/>
      <c r="ADZ87" s="5"/>
      <c r="AEA87" s="5"/>
      <c r="AEB87" s="5"/>
      <c r="AEC87" s="5"/>
      <c r="AED87" s="5"/>
      <c r="AEE87" s="5"/>
      <c r="AEF87" s="5"/>
      <c r="AEG87" s="5"/>
      <c r="AEH87" s="5"/>
      <c r="AEI87" s="5"/>
      <c r="AEJ87" s="5"/>
      <c r="AEK87" s="5"/>
      <c r="AEL87" s="5"/>
      <c r="AEM87" s="5"/>
      <c r="AEN87" s="5"/>
      <c r="AEO87" s="5"/>
      <c r="AEP87" s="5"/>
      <c r="AEQ87" s="5"/>
      <c r="AER87" s="5"/>
      <c r="AES87" s="5"/>
      <c r="AET87" s="5"/>
      <c r="AEU87" s="5"/>
      <c r="AEV87" s="5"/>
      <c r="AEW87" s="5"/>
      <c r="AEX87" s="5"/>
      <c r="AEY87" s="5"/>
      <c r="AEZ87" s="5"/>
      <c r="AFA87" s="5"/>
      <c r="AFB87" s="5"/>
      <c r="AFC87" s="5"/>
      <c r="AFD87" s="5"/>
      <c r="AFE87" s="5"/>
      <c r="AFF87" s="5"/>
      <c r="AFG87" s="5"/>
      <c r="AFH87" s="5"/>
      <c r="AFI87" s="5"/>
      <c r="AFJ87" s="5"/>
      <c r="AFK87" s="5"/>
      <c r="AFL87" s="5"/>
      <c r="AFM87" s="5"/>
      <c r="AFN87" s="5"/>
      <c r="AFO87" s="5"/>
      <c r="AFP87" s="5"/>
      <c r="AFQ87" s="5"/>
      <c r="AFR87" s="5"/>
      <c r="AFS87" s="5"/>
      <c r="AFT87" s="5"/>
      <c r="AFU87" s="5"/>
      <c r="AFV87" s="5"/>
      <c r="AFW87" s="5"/>
      <c r="AFX87" s="5"/>
      <c r="AFY87" s="5"/>
      <c r="AFZ87" s="5"/>
      <c r="AGA87" s="5"/>
      <c r="AGB87" s="5"/>
      <c r="AGC87" s="5"/>
      <c r="AGD87" s="5"/>
      <c r="AGE87" s="5"/>
      <c r="AGF87" s="5"/>
      <c r="AGG87" s="5"/>
      <c r="AGH87" s="5"/>
      <c r="AGI87" s="5"/>
      <c r="AGJ87" s="5"/>
      <c r="AGK87" s="5"/>
      <c r="AGL87" s="5"/>
      <c r="AGM87" s="5"/>
      <c r="AGN87" s="5"/>
      <c r="AGO87" s="5"/>
      <c r="AGP87" s="5"/>
      <c r="AGQ87" s="5"/>
      <c r="AGR87" s="5"/>
      <c r="AGS87" s="5"/>
      <c r="AGT87" s="5"/>
      <c r="AGU87" s="5"/>
      <c r="AGV87" s="5"/>
      <c r="AGW87" s="5"/>
      <c r="AGX87" s="5"/>
      <c r="AGY87" s="5"/>
      <c r="AGZ87" s="5"/>
      <c r="AHA87" s="5"/>
      <c r="AHB87" s="5"/>
      <c r="AHC87" s="5"/>
      <c r="AHD87" s="5"/>
      <c r="AHE87" s="5"/>
      <c r="AHF87" s="5"/>
      <c r="AHG87" s="5"/>
      <c r="AHH87" s="5"/>
      <c r="AHI87" s="5"/>
      <c r="AHJ87" s="5"/>
      <c r="AHK87" s="5"/>
      <c r="AHL87" s="5"/>
      <c r="AHM87" s="5"/>
      <c r="AHN87" s="5"/>
      <c r="AHO87" s="5"/>
      <c r="AHP87" s="5"/>
      <c r="AHQ87" s="5"/>
      <c r="AHR87" s="5"/>
      <c r="AHS87" s="5"/>
      <c r="AHT87" s="5"/>
      <c r="AHU87" s="5"/>
      <c r="AHV87" s="5"/>
      <c r="AHW87" s="5"/>
      <c r="AHX87" s="5"/>
      <c r="AHY87" s="5"/>
      <c r="AHZ87" s="5"/>
      <c r="AIA87" s="5"/>
      <c r="AIB87" s="5"/>
      <c r="AIC87" s="5"/>
      <c r="AID87" s="5"/>
      <c r="AIE87" s="5"/>
      <c r="AIF87" s="5"/>
      <c r="AIG87" s="5"/>
      <c r="AIH87" s="5"/>
      <c r="AII87" s="5"/>
      <c r="AIJ87" s="5"/>
      <c r="AIK87" s="5"/>
      <c r="AIL87" s="5"/>
      <c r="AIM87" s="5"/>
      <c r="AIN87" s="5"/>
      <c r="AIO87" s="5"/>
      <c r="AIP87" s="5"/>
      <c r="AIQ87" s="5"/>
      <c r="AIR87" s="5"/>
      <c r="AIS87" s="5"/>
      <c r="AIT87" s="5"/>
      <c r="AIU87" s="5"/>
      <c r="AIV87" s="5"/>
      <c r="AIW87" s="5"/>
      <c r="AIX87" s="5"/>
      <c r="AIY87" s="5"/>
      <c r="AIZ87" s="5"/>
      <c r="AJA87" s="5"/>
      <c r="AJB87" s="5"/>
      <c r="AJC87" s="5"/>
      <c r="AJD87" s="5"/>
      <c r="AJE87" s="5"/>
      <c r="AJF87" s="5"/>
      <c r="AJG87" s="5"/>
      <c r="AJH87" s="5"/>
      <c r="AJI87" s="5"/>
      <c r="AJJ87" s="5"/>
      <c r="AJK87" s="5"/>
      <c r="AJL87" s="5"/>
      <c r="AJM87" s="5"/>
      <c r="AJN87" s="5"/>
      <c r="AJO87" s="5"/>
      <c r="AJP87" s="5"/>
      <c r="AJQ87" s="5"/>
      <c r="AJR87" s="5"/>
      <c r="AJS87" s="5"/>
      <c r="AJT87" s="5"/>
      <c r="AJU87" s="5"/>
      <c r="AJV87" s="5"/>
      <c r="AJW87" s="5"/>
      <c r="AJX87" s="5"/>
      <c r="AJY87" s="5"/>
      <c r="AJZ87" s="5"/>
      <c r="AKA87" s="5"/>
      <c r="AKB87" s="5"/>
      <c r="AKC87" s="5"/>
      <c r="AKD87" s="5"/>
      <c r="AKE87" s="5"/>
      <c r="AKF87" s="5"/>
      <c r="AKG87" s="5"/>
      <c r="AKH87" s="5"/>
      <c r="AKI87" s="5"/>
      <c r="AKJ87" s="5"/>
      <c r="AKK87" s="5"/>
      <c r="AKL87" s="5"/>
      <c r="AKM87" s="5"/>
      <c r="AKN87" s="5"/>
      <c r="AKO87" s="5"/>
      <c r="AKP87" s="5"/>
      <c r="AKQ87" s="5"/>
      <c r="AKR87" s="5"/>
      <c r="AKS87" s="5"/>
      <c r="AKT87" s="5"/>
      <c r="AKU87" s="5"/>
      <c r="AKV87" s="5"/>
      <c r="AKW87" s="5"/>
      <c r="AKX87" s="5"/>
      <c r="AKY87" s="5"/>
      <c r="AKZ87" s="5"/>
      <c r="ALA87" s="5"/>
      <c r="ALB87" s="5"/>
      <c r="ALC87" s="5"/>
      <c r="ALD87" s="5"/>
      <c r="ALE87" s="5"/>
      <c r="ALF87" s="5"/>
      <c r="ALG87" s="5"/>
      <c r="ALH87" s="5"/>
      <c r="ALI87" s="5"/>
      <c r="ALJ87" s="5"/>
      <c r="ALK87" s="5"/>
      <c r="ALL87" s="5"/>
      <c r="ALM87" s="5"/>
      <c r="ALN87" s="5"/>
      <c r="ALO87" s="5"/>
      <c r="ALP87" s="5"/>
      <c r="ALQ87" s="5"/>
      <c r="ALR87" s="5"/>
      <c r="ALS87" s="5"/>
      <c r="ALT87" s="5"/>
      <c r="ALU87" s="5"/>
      <c r="ALV87" s="5"/>
      <c r="ALW87" s="5"/>
      <c r="ALX87" s="5"/>
      <c r="ALY87" s="5"/>
      <c r="ALZ87" s="5"/>
      <c r="AMA87" s="5"/>
      <c r="AMB87" s="5"/>
      <c r="AMC87" s="5"/>
      <c r="AMD87" s="5"/>
      <c r="AME87" s="5"/>
      <c r="AMF87" s="5"/>
      <c r="AMG87" s="5"/>
      <c r="AMH87" s="5"/>
      <c r="AMI87" s="5"/>
      <c r="AMJ87" s="5"/>
      <c r="AMK87" s="5"/>
    </row>
    <row r="88" spans="1:1025" ht="31.5" customHeight="1">
      <c r="A88" s="16">
        <v>1</v>
      </c>
      <c r="B88" s="103" t="s">
        <v>143</v>
      </c>
      <c r="C88" s="99">
        <v>1962</v>
      </c>
      <c r="D88" s="99" t="s">
        <v>37</v>
      </c>
      <c r="E88" s="183" t="s">
        <v>126</v>
      </c>
      <c r="F88" s="99">
        <v>2</v>
      </c>
      <c r="G88" s="99">
        <v>2</v>
      </c>
      <c r="H88" s="276">
        <v>783.6</v>
      </c>
      <c r="I88" s="276">
        <v>711.8</v>
      </c>
      <c r="J88" s="276">
        <v>642.5</v>
      </c>
      <c r="K88" s="277">
        <v>20</v>
      </c>
      <c r="L88" s="276">
        <v>889496.9</v>
      </c>
      <c r="M88" s="104">
        <v>380882.57</v>
      </c>
      <c r="N88" s="104">
        <v>279124.12</v>
      </c>
      <c r="O88" s="104">
        <v>96065.67</v>
      </c>
      <c r="P88" s="104">
        <v>133424.54</v>
      </c>
      <c r="Q88" s="104" t="s">
        <v>39</v>
      </c>
      <c r="R88" s="19" t="s">
        <v>72</v>
      </c>
      <c r="S88" s="20">
        <f>L88/I88</f>
        <v>1249.6400000000001</v>
      </c>
      <c r="T88" s="20">
        <v>18651.8</v>
      </c>
      <c r="U88" s="22">
        <v>42369</v>
      </c>
      <c r="V88" s="12">
        <v>1</v>
      </c>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row>
    <row r="89" spans="1:1025" ht="21.75" customHeight="1">
      <c r="A89" s="16">
        <v>2</v>
      </c>
      <c r="B89" s="103" t="s">
        <v>144</v>
      </c>
      <c r="C89" s="99">
        <v>1979</v>
      </c>
      <c r="D89" s="99" t="s">
        <v>37</v>
      </c>
      <c r="E89" s="183" t="s">
        <v>38</v>
      </c>
      <c r="F89" s="99">
        <v>3</v>
      </c>
      <c r="G89" s="99">
        <v>3</v>
      </c>
      <c r="H89" s="276">
        <v>1808.3</v>
      </c>
      <c r="I89" s="276">
        <v>1806.9</v>
      </c>
      <c r="J89" s="276">
        <v>1737.55</v>
      </c>
      <c r="K89" s="277">
        <v>64</v>
      </c>
      <c r="L89" s="276">
        <v>1629276.93</v>
      </c>
      <c r="M89" s="104">
        <v>697656.37</v>
      </c>
      <c r="N89" s="104">
        <v>511267.1</v>
      </c>
      <c r="O89" s="104">
        <v>175961.91</v>
      </c>
      <c r="P89" s="104">
        <v>244391.55</v>
      </c>
      <c r="Q89" s="104" t="s">
        <v>39</v>
      </c>
      <c r="R89" s="19" t="s">
        <v>72</v>
      </c>
      <c r="S89" s="20">
        <f>L89/I89</f>
        <v>901.7</v>
      </c>
      <c r="T89" s="20">
        <v>18651.8</v>
      </c>
      <c r="U89" s="22">
        <v>42369</v>
      </c>
      <c r="V89" s="12">
        <v>1</v>
      </c>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row>
    <row r="90" spans="1:1025" ht="31.5" customHeight="1">
      <c r="A90" s="16">
        <v>3</v>
      </c>
      <c r="B90" s="103" t="s">
        <v>145</v>
      </c>
      <c r="C90" s="99">
        <v>1980</v>
      </c>
      <c r="D90" s="99" t="s">
        <v>37</v>
      </c>
      <c r="E90" s="183" t="s">
        <v>38</v>
      </c>
      <c r="F90" s="99">
        <v>3</v>
      </c>
      <c r="G90" s="99">
        <v>2</v>
      </c>
      <c r="H90" s="276">
        <v>2805.2</v>
      </c>
      <c r="I90" s="276">
        <v>2464.3000000000002</v>
      </c>
      <c r="J90" s="276">
        <v>2147.71</v>
      </c>
      <c r="K90" s="277">
        <v>101</v>
      </c>
      <c r="L90" s="276">
        <v>2143619.84</v>
      </c>
      <c r="M90" s="104">
        <v>917898</v>
      </c>
      <c r="N90" s="104">
        <v>672667.91</v>
      </c>
      <c r="O90" s="104">
        <v>231510.95</v>
      </c>
      <c r="P90" s="104">
        <v>321542.98</v>
      </c>
      <c r="Q90" s="104" t="s">
        <v>39</v>
      </c>
      <c r="R90" s="19" t="s">
        <v>72</v>
      </c>
      <c r="S90" s="20">
        <f>L90/I90</f>
        <v>869.87</v>
      </c>
      <c r="T90" s="20">
        <v>18651.8</v>
      </c>
      <c r="U90" s="22">
        <v>42369</v>
      </c>
      <c r="V90" s="12">
        <v>1</v>
      </c>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row>
    <row r="91" spans="1:1025" ht="33.75" customHeight="1">
      <c r="A91" s="16">
        <v>4</v>
      </c>
      <c r="B91" s="103" t="s">
        <v>146</v>
      </c>
      <c r="C91" s="99">
        <v>1986</v>
      </c>
      <c r="D91" s="99" t="s">
        <v>37</v>
      </c>
      <c r="E91" s="183" t="s">
        <v>38</v>
      </c>
      <c r="F91" s="99">
        <v>3</v>
      </c>
      <c r="G91" s="99">
        <v>3</v>
      </c>
      <c r="H91" s="276">
        <v>1814.6</v>
      </c>
      <c r="I91" s="276">
        <v>1812.6</v>
      </c>
      <c r="J91" s="276">
        <v>1342.2</v>
      </c>
      <c r="K91" s="277">
        <v>87</v>
      </c>
      <c r="L91" s="276">
        <v>1700675.14</v>
      </c>
      <c r="M91" s="104">
        <v>728229.08</v>
      </c>
      <c r="N91" s="104">
        <v>533671.85</v>
      </c>
      <c r="O91" s="104">
        <v>183672.93</v>
      </c>
      <c r="P91" s="104">
        <v>255101.28</v>
      </c>
      <c r="Q91" s="104" t="s">
        <v>39</v>
      </c>
      <c r="R91" s="19" t="s">
        <v>72</v>
      </c>
      <c r="S91" s="20">
        <f>L91/I91</f>
        <v>938.25</v>
      </c>
      <c r="T91" s="20">
        <v>18651.8</v>
      </c>
      <c r="U91" s="22">
        <v>42369</v>
      </c>
      <c r="V91" s="12">
        <v>1</v>
      </c>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row>
    <row r="92" spans="1:1025" ht="33.75" customHeight="1">
      <c r="A92" s="16">
        <v>5</v>
      </c>
      <c r="B92" s="103" t="s">
        <v>147</v>
      </c>
      <c r="C92" s="99">
        <v>1969</v>
      </c>
      <c r="D92" s="99" t="s">
        <v>37</v>
      </c>
      <c r="E92" s="183" t="s">
        <v>38</v>
      </c>
      <c r="F92" s="99">
        <v>2</v>
      </c>
      <c r="G92" s="99">
        <v>2</v>
      </c>
      <c r="H92" s="276">
        <v>554.1</v>
      </c>
      <c r="I92" s="276">
        <v>504.3</v>
      </c>
      <c r="J92" s="276">
        <v>307.10000000000002</v>
      </c>
      <c r="K92" s="277">
        <v>26</v>
      </c>
      <c r="L92" s="276">
        <v>546440.43000000005</v>
      </c>
      <c r="M92" s="104">
        <v>233985.78</v>
      </c>
      <c r="N92" s="104">
        <v>171473.02</v>
      </c>
      <c r="O92" s="104">
        <v>59015.56</v>
      </c>
      <c r="P92" s="104">
        <v>81966.070000000007</v>
      </c>
      <c r="Q92" s="104" t="s">
        <v>39</v>
      </c>
      <c r="R92" s="19" t="s">
        <v>72</v>
      </c>
      <c r="S92" s="20">
        <f>L92/I92</f>
        <v>1083.56</v>
      </c>
      <c r="T92" s="20">
        <v>18651.8</v>
      </c>
      <c r="U92" s="22">
        <v>42369</v>
      </c>
      <c r="V92" s="12">
        <v>1</v>
      </c>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row>
    <row r="93" spans="1:1025" s="179" customFormat="1" ht="27.75" customHeight="1">
      <c r="A93" s="251" t="s">
        <v>148</v>
      </c>
      <c r="B93" s="251"/>
      <c r="C93" s="251"/>
      <c r="D93" s="251"/>
      <c r="E93" s="251"/>
      <c r="F93" s="251"/>
      <c r="G93" s="251"/>
      <c r="H93" s="278">
        <f t="shared" ref="H93:P93" si="8">SUM(H88:H92)</f>
        <v>7765.8</v>
      </c>
      <c r="I93" s="278">
        <f t="shared" si="8"/>
        <v>7299.9</v>
      </c>
      <c r="J93" s="278">
        <f t="shared" si="8"/>
        <v>6177.06</v>
      </c>
      <c r="K93" s="279">
        <f t="shared" si="8"/>
        <v>298</v>
      </c>
      <c r="L93" s="278">
        <f t="shared" si="8"/>
        <v>6909509.2400000002</v>
      </c>
      <c r="M93" s="27">
        <f t="shared" si="8"/>
        <v>2958651.8</v>
      </c>
      <c r="N93" s="27">
        <f t="shared" si="8"/>
        <v>2168204</v>
      </c>
      <c r="O93" s="27">
        <f t="shared" si="8"/>
        <v>746227.02</v>
      </c>
      <c r="P93" s="27">
        <f t="shared" si="8"/>
        <v>1036426.42</v>
      </c>
      <c r="Q93" s="28">
        <v>0</v>
      </c>
      <c r="R93" s="93" t="s">
        <v>105</v>
      </c>
      <c r="S93" s="27" t="s">
        <v>105</v>
      </c>
      <c r="T93" s="27" t="s">
        <v>105</v>
      </c>
      <c r="U93" s="93" t="s">
        <v>105</v>
      </c>
      <c r="V93" s="178"/>
    </row>
    <row r="94" spans="1:1025" s="172" customFormat="1" ht="27.75" customHeight="1">
      <c r="A94" s="252" t="s">
        <v>149</v>
      </c>
      <c r="B94" s="252"/>
      <c r="C94" s="252"/>
      <c r="D94" s="252"/>
      <c r="E94" s="252"/>
      <c r="F94" s="252"/>
      <c r="G94" s="252"/>
      <c r="H94" s="252"/>
      <c r="I94" s="252"/>
      <c r="J94" s="252"/>
      <c r="K94" s="252"/>
      <c r="L94" s="252"/>
      <c r="M94" s="252"/>
      <c r="N94" s="252"/>
      <c r="O94" s="252"/>
      <c r="P94" s="252"/>
      <c r="Q94" s="252"/>
      <c r="R94" s="252"/>
      <c r="S94" s="252"/>
      <c r="T94" s="252"/>
      <c r="U94" s="252"/>
      <c r="V94" s="18"/>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c r="IW94" s="5"/>
      <c r="IX94" s="5"/>
      <c r="IY94" s="5"/>
      <c r="IZ94" s="5"/>
      <c r="JA94" s="5"/>
      <c r="JB94" s="5"/>
      <c r="JC94" s="5"/>
      <c r="JD94" s="5"/>
      <c r="JE94" s="5"/>
      <c r="JF94" s="5"/>
      <c r="JG94" s="5"/>
      <c r="JH94" s="5"/>
      <c r="JI94" s="5"/>
      <c r="JJ94" s="5"/>
      <c r="JK94" s="5"/>
      <c r="JL94" s="5"/>
      <c r="JM94" s="5"/>
      <c r="JN94" s="5"/>
      <c r="JO94" s="5"/>
      <c r="JP94" s="5"/>
      <c r="JQ94" s="5"/>
      <c r="JR94" s="5"/>
      <c r="JS94" s="5"/>
      <c r="JT94" s="5"/>
      <c r="JU94" s="5"/>
      <c r="JV94" s="5"/>
      <c r="JW94" s="5"/>
      <c r="JX94" s="5"/>
      <c r="JY94" s="5"/>
      <c r="JZ94" s="5"/>
      <c r="KA94" s="5"/>
      <c r="KB94" s="5"/>
      <c r="KC94" s="5"/>
      <c r="KD94" s="5"/>
      <c r="KE94" s="5"/>
      <c r="KF94" s="5"/>
      <c r="KG94" s="5"/>
      <c r="KH94" s="5"/>
      <c r="KI94" s="5"/>
      <c r="KJ94" s="5"/>
      <c r="KK94" s="5"/>
      <c r="KL94" s="5"/>
      <c r="KM94" s="5"/>
      <c r="KN94" s="5"/>
      <c r="KO94" s="5"/>
      <c r="KP94" s="5"/>
      <c r="KQ94" s="5"/>
      <c r="KR94" s="5"/>
      <c r="KS94" s="5"/>
      <c r="KT94" s="5"/>
      <c r="KU94" s="5"/>
      <c r="KV94" s="5"/>
      <c r="KW94" s="5"/>
      <c r="KX94" s="5"/>
      <c r="KY94" s="5"/>
      <c r="KZ94" s="5"/>
      <c r="LA94" s="5"/>
      <c r="LB94" s="5"/>
      <c r="LC94" s="5"/>
      <c r="LD94" s="5"/>
      <c r="LE94" s="5"/>
      <c r="LF94" s="5"/>
      <c r="LG94" s="5"/>
      <c r="LH94" s="5"/>
      <c r="LI94" s="5"/>
      <c r="LJ94" s="5"/>
      <c r="LK94" s="5"/>
      <c r="LL94" s="5"/>
      <c r="LM94" s="5"/>
      <c r="LN94" s="5"/>
      <c r="LO94" s="5"/>
      <c r="LP94" s="5"/>
      <c r="LQ94" s="5"/>
      <c r="LR94" s="5"/>
      <c r="LS94" s="5"/>
      <c r="LT94" s="5"/>
      <c r="LU94" s="5"/>
      <c r="LV94" s="5"/>
      <c r="LW94" s="5"/>
      <c r="LX94" s="5"/>
      <c r="LY94" s="5"/>
      <c r="LZ94" s="5"/>
      <c r="MA94" s="5"/>
      <c r="MB94" s="5"/>
      <c r="MC94" s="5"/>
      <c r="MD94" s="5"/>
      <c r="ME94" s="5"/>
      <c r="MF94" s="5"/>
      <c r="MG94" s="5"/>
      <c r="MH94" s="5"/>
      <c r="MI94" s="5"/>
      <c r="MJ94" s="5"/>
      <c r="MK94" s="5"/>
      <c r="ML94" s="5"/>
      <c r="MM94" s="5"/>
      <c r="MN94" s="5"/>
      <c r="MO94" s="5"/>
      <c r="MP94" s="5"/>
      <c r="MQ94" s="5"/>
      <c r="MR94" s="5"/>
      <c r="MS94" s="5"/>
      <c r="MT94" s="5"/>
      <c r="MU94" s="5"/>
      <c r="MV94" s="5"/>
      <c r="MW94" s="5"/>
      <c r="MX94" s="5"/>
      <c r="MY94" s="5"/>
      <c r="MZ94" s="5"/>
      <c r="NA94" s="5"/>
      <c r="NB94" s="5"/>
      <c r="NC94" s="5"/>
      <c r="ND94" s="5"/>
      <c r="NE94" s="5"/>
      <c r="NF94" s="5"/>
      <c r="NG94" s="5"/>
      <c r="NH94" s="5"/>
      <c r="NI94" s="5"/>
      <c r="NJ94" s="5"/>
      <c r="NK94" s="5"/>
      <c r="NL94" s="5"/>
      <c r="NM94" s="5"/>
      <c r="NN94" s="5"/>
      <c r="NO94" s="5"/>
      <c r="NP94" s="5"/>
      <c r="NQ94" s="5"/>
      <c r="NR94" s="5"/>
      <c r="NS94" s="5"/>
      <c r="NT94" s="5"/>
      <c r="NU94" s="5"/>
      <c r="NV94" s="5"/>
      <c r="NW94" s="5"/>
      <c r="NX94" s="5"/>
      <c r="NY94" s="5"/>
      <c r="NZ94" s="5"/>
      <c r="OA94" s="5"/>
      <c r="OB94" s="5"/>
      <c r="OC94" s="5"/>
      <c r="OD94" s="5"/>
      <c r="OE94" s="5"/>
      <c r="OF94" s="5"/>
      <c r="OG94" s="5"/>
      <c r="OH94" s="5"/>
      <c r="OI94" s="5"/>
      <c r="OJ94" s="5"/>
      <c r="OK94" s="5"/>
      <c r="OL94" s="5"/>
      <c r="OM94" s="5"/>
      <c r="ON94" s="5"/>
      <c r="OO94" s="5"/>
      <c r="OP94" s="5"/>
      <c r="OQ94" s="5"/>
      <c r="OR94" s="5"/>
      <c r="OS94" s="5"/>
      <c r="OT94" s="5"/>
      <c r="OU94" s="5"/>
      <c r="OV94" s="5"/>
      <c r="OW94" s="5"/>
      <c r="OX94" s="5"/>
      <c r="OY94" s="5"/>
      <c r="OZ94" s="5"/>
      <c r="PA94" s="5"/>
      <c r="PB94" s="5"/>
      <c r="PC94" s="5"/>
      <c r="PD94" s="5"/>
      <c r="PE94" s="5"/>
      <c r="PF94" s="5"/>
      <c r="PG94" s="5"/>
      <c r="PH94" s="5"/>
      <c r="PI94" s="5"/>
      <c r="PJ94" s="5"/>
      <c r="PK94" s="5"/>
      <c r="PL94" s="5"/>
      <c r="PM94" s="5"/>
      <c r="PN94" s="5"/>
      <c r="PO94" s="5"/>
      <c r="PP94" s="5"/>
      <c r="PQ94" s="5"/>
      <c r="PR94" s="5"/>
      <c r="PS94" s="5"/>
      <c r="PT94" s="5"/>
      <c r="PU94" s="5"/>
      <c r="PV94" s="5"/>
      <c r="PW94" s="5"/>
      <c r="PX94" s="5"/>
      <c r="PY94" s="5"/>
      <c r="PZ94" s="5"/>
      <c r="QA94" s="5"/>
      <c r="QB94" s="5"/>
      <c r="QC94" s="5"/>
      <c r="QD94" s="5"/>
      <c r="QE94" s="5"/>
      <c r="QF94" s="5"/>
      <c r="QG94" s="5"/>
      <c r="QH94" s="5"/>
      <c r="QI94" s="5"/>
      <c r="QJ94" s="5"/>
      <c r="QK94" s="5"/>
      <c r="QL94" s="5"/>
      <c r="QM94" s="5"/>
      <c r="QN94" s="5"/>
      <c r="QO94" s="5"/>
      <c r="QP94" s="5"/>
      <c r="QQ94" s="5"/>
      <c r="QR94" s="5"/>
      <c r="QS94" s="5"/>
      <c r="QT94" s="5"/>
      <c r="QU94" s="5"/>
      <c r="QV94" s="5"/>
      <c r="QW94" s="5"/>
      <c r="QX94" s="5"/>
      <c r="QY94" s="5"/>
      <c r="QZ94" s="5"/>
      <c r="RA94" s="5"/>
      <c r="RB94" s="5"/>
      <c r="RC94" s="5"/>
      <c r="RD94" s="5"/>
      <c r="RE94" s="5"/>
      <c r="RF94" s="5"/>
      <c r="RG94" s="5"/>
      <c r="RH94" s="5"/>
      <c r="RI94" s="5"/>
      <c r="RJ94" s="5"/>
      <c r="RK94" s="5"/>
      <c r="RL94" s="5"/>
      <c r="RM94" s="5"/>
      <c r="RN94" s="5"/>
      <c r="RO94" s="5"/>
      <c r="RP94" s="5"/>
      <c r="RQ94" s="5"/>
      <c r="RR94" s="5"/>
      <c r="RS94" s="5"/>
      <c r="RT94" s="5"/>
      <c r="RU94" s="5"/>
      <c r="RV94" s="5"/>
      <c r="RW94" s="5"/>
      <c r="RX94" s="5"/>
      <c r="RY94" s="5"/>
      <c r="RZ94" s="5"/>
      <c r="SA94" s="5"/>
      <c r="SB94" s="5"/>
      <c r="SC94" s="5"/>
      <c r="SD94" s="5"/>
      <c r="SE94" s="5"/>
      <c r="SF94" s="5"/>
      <c r="SG94" s="5"/>
      <c r="SH94" s="5"/>
      <c r="SI94" s="5"/>
      <c r="SJ94" s="5"/>
      <c r="SK94" s="5"/>
      <c r="SL94" s="5"/>
      <c r="SM94" s="5"/>
      <c r="SN94" s="5"/>
      <c r="SO94" s="5"/>
      <c r="SP94" s="5"/>
      <c r="SQ94" s="5"/>
      <c r="SR94" s="5"/>
      <c r="SS94" s="5"/>
      <c r="ST94" s="5"/>
      <c r="SU94" s="5"/>
      <c r="SV94" s="5"/>
      <c r="SW94" s="5"/>
      <c r="SX94" s="5"/>
      <c r="SY94" s="5"/>
      <c r="SZ94" s="5"/>
      <c r="TA94" s="5"/>
      <c r="TB94" s="5"/>
      <c r="TC94" s="5"/>
      <c r="TD94" s="5"/>
      <c r="TE94" s="5"/>
      <c r="TF94" s="5"/>
      <c r="TG94" s="5"/>
      <c r="TH94" s="5"/>
      <c r="TI94" s="5"/>
      <c r="TJ94" s="5"/>
      <c r="TK94" s="5"/>
      <c r="TL94" s="5"/>
      <c r="TM94" s="5"/>
      <c r="TN94" s="5"/>
      <c r="TO94" s="5"/>
      <c r="TP94" s="5"/>
      <c r="TQ94" s="5"/>
      <c r="TR94" s="5"/>
      <c r="TS94" s="5"/>
      <c r="TT94" s="5"/>
      <c r="TU94" s="5"/>
      <c r="TV94" s="5"/>
      <c r="TW94" s="5"/>
      <c r="TX94" s="5"/>
      <c r="TY94" s="5"/>
      <c r="TZ94" s="5"/>
      <c r="UA94" s="5"/>
      <c r="UB94" s="5"/>
      <c r="UC94" s="5"/>
      <c r="UD94" s="5"/>
      <c r="UE94" s="5"/>
      <c r="UF94" s="5"/>
      <c r="UG94" s="5"/>
      <c r="UH94" s="5"/>
      <c r="UI94" s="5"/>
      <c r="UJ94" s="5"/>
      <c r="UK94" s="5"/>
      <c r="UL94" s="5"/>
      <c r="UM94" s="5"/>
      <c r="UN94" s="5"/>
      <c r="UO94" s="5"/>
      <c r="UP94" s="5"/>
      <c r="UQ94" s="5"/>
      <c r="UR94" s="5"/>
      <c r="US94" s="5"/>
      <c r="UT94" s="5"/>
      <c r="UU94" s="5"/>
      <c r="UV94" s="5"/>
      <c r="UW94" s="5"/>
      <c r="UX94" s="5"/>
      <c r="UY94" s="5"/>
      <c r="UZ94" s="5"/>
      <c r="VA94" s="5"/>
      <c r="VB94" s="5"/>
      <c r="VC94" s="5"/>
      <c r="VD94" s="5"/>
      <c r="VE94" s="5"/>
      <c r="VF94" s="5"/>
      <c r="VG94" s="5"/>
      <c r="VH94" s="5"/>
      <c r="VI94" s="5"/>
      <c r="VJ94" s="5"/>
      <c r="VK94" s="5"/>
      <c r="VL94" s="5"/>
      <c r="VM94" s="5"/>
      <c r="VN94" s="5"/>
      <c r="VO94" s="5"/>
      <c r="VP94" s="5"/>
      <c r="VQ94" s="5"/>
      <c r="VR94" s="5"/>
      <c r="VS94" s="5"/>
      <c r="VT94" s="5"/>
      <c r="VU94" s="5"/>
      <c r="VV94" s="5"/>
      <c r="VW94" s="5"/>
      <c r="VX94" s="5"/>
      <c r="VY94" s="5"/>
      <c r="VZ94" s="5"/>
      <c r="WA94" s="5"/>
      <c r="WB94" s="5"/>
      <c r="WC94" s="5"/>
      <c r="WD94" s="5"/>
      <c r="WE94" s="5"/>
      <c r="WF94" s="5"/>
      <c r="WG94" s="5"/>
      <c r="WH94" s="5"/>
      <c r="WI94" s="5"/>
      <c r="WJ94" s="5"/>
      <c r="WK94" s="5"/>
      <c r="WL94" s="5"/>
      <c r="WM94" s="5"/>
      <c r="WN94" s="5"/>
      <c r="WO94" s="5"/>
      <c r="WP94" s="5"/>
      <c r="WQ94" s="5"/>
      <c r="WR94" s="5"/>
      <c r="WS94" s="5"/>
      <c r="WT94" s="5"/>
      <c r="WU94" s="5"/>
      <c r="WV94" s="5"/>
      <c r="WW94" s="5"/>
      <c r="WX94" s="5"/>
      <c r="WY94" s="5"/>
      <c r="WZ94" s="5"/>
      <c r="XA94" s="5"/>
      <c r="XB94" s="5"/>
      <c r="XC94" s="5"/>
      <c r="XD94" s="5"/>
      <c r="XE94" s="5"/>
      <c r="XF94" s="5"/>
      <c r="XG94" s="5"/>
      <c r="XH94" s="5"/>
      <c r="XI94" s="5"/>
      <c r="XJ94" s="5"/>
      <c r="XK94" s="5"/>
      <c r="XL94" s="5"/>
      <c r="XM94" s="5"/>
      <c r="XN94" s="5"/>
      <c r="XO94" s="5"/>
      <c r="XP94" s="5"/>
      <c r="XQ94" s="5"/>
      <c r="XR94" s="5"/>
      <c r="XS94" s="5"/>
      <c r="XT94" s="5"/>
      <c r="XU94" s="5"/>
      <c r="XV94" s="5"/>
      <c r="XW94" s="5"/>
      <c r="XX94" s="5"/>
      <c r="XY94" s="5"/>
      <c r="XZ94" s="5"/>
      <c r="YA94" s="5"/>
      <c r="YB94" s="5"/>
      <c r="YC94" s="5"/>
      <c r="YD94" s="5"/>
      <c r="YE94" s="5"/>
      <c r="YF94" s="5"/>
      <c r="YG94" s="5"/>
      <c r="YH94" s="5"/>
      <c r="YI94" s="5"/>
      <c r="YJ94" s="5"/>
      <c r="YK94" s="5"/>
      <c r="YL94" s="5"/>
      <c r="YM94" s="5"/>
      <c r="YN94" s="5"/>
      <c r="YO94" s="5"/>
      <c r="YP94" s="5"/>
      <c r="YQ94" s="5"/>
      <c r="YR94" s="5"/>
      <c r="YS94" s="5"/>
      <c r="YT94" s="5"/>
      <c r="YU94" s="5"/>
      <c r="YV94" s="5"/>
      <c r="YW94" s="5"/>
      <c r="YX94" s="5"/>
      <c r="YY94" s="5"/>
      <c r="YZ94" s="5"/>
      <c r="ZA94" s="5"/>
      <c r="ZB94" s="5"/>
      <c r="ZC94" s="5"/>
      <c r="ZD94" s="5"/>
      <c r="ZE94" s="5"/>
      <c r="ZF94" s="5"/>
      <c r="ZG94" s="5"/>
      <c r="ZH94" s="5"/>
      <c r="ZI94" s="5"/>
      <c r="ZJ94" s="5"/>
      <c r="ZK94" s="5"/>
      <c r="ZL94" s="5"/>
      <c r="ZM94" s="5"/>
      <c r="ZN94" s="5"/>
      <c r="ZO94" s="5"/>
      <c r="ZP94" s="5"/>
      <c r="ZQ94" s="5"/>
      <c r="ZR94" s="5"/>
      <c r="ZS94" s="5"/>
      <c r="ZT94" s="5"/>
      <c r="ZU94" s="5"/>
      <c r="ZV94" s="5"/>
      <c r="ZW94" s="5"/>
      <c r="ZX94" s="5"/>
      <c r="ZY94" s="5"/>
      <c r="ZZ94" s="5"/>
      <c r="AAA94" s="5"/>
      <c r="AAB94" s="5"/>
      <c r="AAC94" s="5"/>
      <c r="AAD94" s="5"/>
      <c r="AAE94" s="5"/>
      <c r="AAF94" s="5"/>
      <c r="AAG94" s="5"/>
      <c r="AAH94" s="5"/>
      <c r="AAI94" s="5"/>
      <c r="AAJ94" s="5"/>
      <c r="AAK94" s="5"/>
      <c r="AAL94" s="5"/>
      <c r="AAM94" s="5"/>
      <c r="AAN94" s="5"/>
      <c r="AAO94" s="5"/>
      <c r="AAP94" s="5"/>
      <c r="AAQ94" s="5"/>
      <c r="AAR94" s="5"/>
      <c r="AAS94" s="5"/>
      <c r="AAT94" s="5"/>
      <c r="AAU94" s="5"/>
      <c r="AAV94" s="5"/>
      <c r="AAW94" s="5"/>
      <c r="AAX94" s="5"/>
      <c r="AAY94" s="5"/>
      <c r="AAZ94" s="5"/>
      <c r="ABA94" s="5"/>
      <c r="ABB94" s="5"/>
      <c r="ABC94" s="5"/>
      <c r="ABD94" s="5"/>
      <c r="ABE94" s="5"/>
      <c r="ABF94" s="5"/>
      <c r="ABG94" s="5"/>
      <c r="ABH94" s="5"/>
      <c r="ABI94" s="5"/>
      <c r="ABJ94" s="5"/>
      <c r="ABK94" s="5"/>
      <c r="ABL94" s="5"/>
      <c r="ABM94" s="5"/>
      <c r="ABN94" s="5"/>
      <c r="ABO94" s="5"/>
      <c r="ABP94" s="5"/>
      <c r="ABQ94" s="5"/>
      <c r="ABR94" s="5"/>
      <c r="ABS94" s="5"/>
      <c r="ABT94" s="5"/>
      <c r="ABU94" s="5"/>
      <c r="ABV94" s="5"/>
      <c r="ABW94" s="5"/>
      <c r="ABX94" s="5"/>
      <c r="ABY94" s="5"/>
      <c r="ABZ94" s="5"/>
      <c r="ACA94" s="5"/>
      <c r="ACB94" s="5"/>
      <c r="ACC94" s="5"/>
      <c r="ACD94" s="5"/>
      <c r="ACE94" s="5"/>
      <c r="ACF94" s="5"/>
      <c r="ACG94" s="5"/>
      <c r="ACH94" s="5"/>
      <c r="ACI94" s="5"/>
      <c r="ACJ94" s="5"/>
      <c r="ACK94" s="5"/>
      <c r="ACL94" s="5"/>
      <c r="ACM94" s="5"/>
      <c r="ACN94" s="5"/>
      <c r="ACO94" s="5"/>
      <c r="ACP94" s="5"/>
      <c r="ACQ94" s="5"/>
      <c r="ACR94" s="5"/>
      <c r="ACS94" s="5"/>
      <c r="ACT94" s="5"/>
      <c r="ACU94" s="5"/>
      <c r="ACV94" s="5"/>
      <c r="ACW94" s="5"/>
      <c r="ACX94" s="5"/>
      <c r="ACY94" s="5"/>
      <c r="ACZ94" s="5"/>
      <c r="ADA94" s="5"/>
      <c r="ADB94" s="5"/>
      <c r="ADC94" s="5"/>
      <c r="ADD94" s="5"/>
      <c r="ADE94" s="5"/>
      <c r="ADF94" s="5"/>
      <c r="ADG94" s="5"/>
      <c r="ADH94" s="5"/>
      <c r="ADI94" s="5"/>
      <c r="ADJ94" s="5"/>
      <c r="ADK94" s="5"/>
      <c r="ADL94" s="5"/>
      <c r="ADM94" s="5"/>
      <c r="ADN94" s="5"/>
      <c r="ADO94" s="5"/>
      <c r="ADP94" s="5"/>
      <c r="ADQ94" s="5"/>
      <c r="ADR94" s="5"/>
      <c r="ADS94" s="5"/>
      <c r="ADT94" s="5"/>
      <c r="ADU94" s="5"/>
      <c r="ADV94" s="5"/>
      <c r="ADW94" s="5"/>
      <c r="ADX94" s="5"/>
      <c r="ADY94" s="5"/>
      <c r="ADZ94" s="5"/>
      <c r="AEA94" s="5"/>
      <c r="AEB94" s="5"/>
      <c r="AEC94" s="5"/>
      <c r="AED94" s="5"/>
      <c r="AEE94" s="5"/>
      <c r="AEF94" s="5"/>
      <c r="AEG94" s="5"/>
      <c r="AEH94" s="5"/>
      <c r="AEI94" s="5"/>
      <c r="AEJ94" s="5"/>
      <c r="AEK94" s="5"/>
      <c r="AEL94" s="5"/>
      <c r="AEM94" s="5"/>
      <c r="AEN94" s="5"/>
      <c r="AEO94" s="5"/>
      <c r="AEP94" s="5"/>
      <c r="AEQ94" s="5"/>
      <c r="AER94" s="5"/>
      <c r="AES94" s="5"/>
      <c r="AET94" s="5"/>
      <c r="AEU94" s="5"/>
      <c r="AEV94" s="5"/>
      <c r="AEW94" s="5"/>
      <c r="AEX94" s="5"/>
      <c r="AEY94" s="5"/>
      <c r="AEZ94" s="5"/>
      <c r="AFA94" s="5"/>
      <c r="AFB94" s="5"/>
      <c r="AFC94" s="5"/>
      <c r="AFD94" s="5"/>
      <c r="AFE94" s="5"/>
      <c r="AFF94" s="5"/>
      <c r="AFG94" s="5"/>
      <c r="AFH94" s="5"/>
      <c r="AFI94" s="5"/>
      <c r="AFJ94" s="5"/>
      <c r="AFK94" s="5"/>
      <c r="AFL94" s="5"/>
      <c r="AFM94" s="5"/>
      <c r="AFN94" s="5"/>
      <c r="AFO94" s="5"/>
      <c r="AFP94" s="5"/>
      <c r="AFQ94" s="5"/>
      <c r="AFR94" s="5"/>
      <c r="AFS94" s="5"/>
      <c r="AFT94" s="5"/>
      <c r="AFU94" s="5"/>
      <c r="AFV94" s="5"/>
      <c r="AFW94" s="5"/>
      <c r="AFX94" s="5"/>
      <c r="AFY94" s="5"/>
      <c r="AFZ94" s="5"/>
      <c r="AGA94" s="5"/>
      <c r="AGB94" s="5"/>
      <c r="AGC94" s="5"/>
      <c r="AGD94" s="5"/>
      <c r="AGE94" s="5"/>
      <c r="AGF94" s="5"/>
      <c r="AGG94" s="5"/>
      <c r="AGH94" s="5"/>
      <c r="AGI94" s="5"/>
      <c r="AGJ94" s="5"/>
      <c r="AGK94" s="5"/>
      <c r="AGL94" s="5"/>
      <c r="AGM94" s="5"/>
      <c r="AGN94" s="5"/>
      <c r="AGO94" s="5"/>
      <c r="AGP94" s="5"/>
      <c r="AGQ94" s="5"/>
      <c r="AGR94" s="5"/>
      <c r="AGS94" s="5"/>
      <c r="AGT94" s="5"/>
      <c r="AGU94" s="5"/>
      <c r="AGV94" s="5"/>
      <c r="AGW94" s="5"/>
      <c r="AGX94" s="5"/>
      <c r="AGY94" s="5"/>
      <c r="AGZ94" s="5"/>
      <c r="AHA94" s="5"/>
      <c r="AHB94" s="5"/>
      <c r="AHC94" s="5"/>
      <c r="AHD94" s="5"/>
      <c r="AHE94" s="5"/>
      <c r="AHF94" s="5"/>
      <c r="AHG94" s="5"/>
      <c r="AHH94" s="5"/>
      <c r="AHI94" s="5"/>
      <c r="AHJ94" s="5"/>
      <c r="AHK94" s="5"/>
      <c r="AHL94" s="5"/>
      <c r="AHM94" s="5"/>
      <c r="AHN94" s="5"/>
      <c r="AHO94" s="5"/>
      <c r="AHP94" s="5"/>
      <c r="AHQ94" s="5"/>
      <c r="AHR94" s="5"/>
      <c r="AHS94" s="5"/>
      <c r="AHT94" s="5"/>
      <c r="AHU94" s="5"/>
      <c r="AHV94" s="5"/>
      <c r="AHW94" s="5"/>
      <c r="AHX94" s="5"/>
      <c r="AHY94" s="5"/>
      <c r="AHZ94" s="5"/>
      <c r="AIA94" s="5"/>
      <c r="AIB94" s="5"/>
      <c r="AIC94" s="5"/>
      <c r="AID94" s="5"/>
      <c r="AIE94" s="5"/>
      <c r="AIF94" s="5"/>
      <c r="AIG94" s="5"/>
      <c r="AIH94" s="5"/>
      <c r="AII94" s="5"/>
      <c r="AIJ94" s="5"/>
      <c r="AIK94" s="5"/>
      <c r="AIL94" s="5"/>
      <c r="AIM94" s="5"/>
      <c r="AIN94" s="5"/>
      <c r="AIO94" s="5"/>
      <c r="AIP94" s="5"/>
      <c r="AIQ94" s="5"/>
      <c r="AIR94" s="5"/>
      <c r="AIS94" s="5"/>
      <c r="AIT94" s="5"/>
      <c r="AIU94" s="5"/>
      <c r="AIV94" s="5"/>
      <c r="AIW94" s="5"/>
      <c r="AIX94" s="5"/>
      <c r="AIY94" s="5"/>
      <c r="AIZ94" s="5"/>
      <c r="AJA94" s="5"/>
      <c r="AJB94" s="5"/>
      <c r="AJC94" s="5"/>
      <c r="AJD94" s="5"/>
      <c r="AJE94" s="5"/>
      <c r="AJF94" s="5"/>
      <c r="AJG94" s="5"/>
      <c r="AJH94" s="5"/>
      <c r="AJI94" s="5"/>
      <c r="AJJ94" s="5"/>
      <c r="AJK94" s="5"/>
      <c r="AJL94" s="5"/>
      <c r="AJM94" s="5"/>
      <c r="AJN94" s="5"/>
      <c r="AJO94" s="5"/>
      <c r="AJP94" s="5"/>
      <c r="AJQ94" s="5"/>
      <c r="AJR94" s="5"/>
      <c r="AJS94" s="5"/>
      <c r="AJT94" s="5"/>
      <c r="AJU94" s="5"/>
      <c r="AJV94" s="5"/>
      <c r="AJW94" s="5"/>
      <c r="AJX94" s="5"/>
      <c r="AJY94" s="5"/>
      <c r="AJZ94" s="5"/>
      <c r="AKA94" s="5"/>
      <c r="AKB94" s="5"/>
      <c r="AKC94" s="5"/>
      <c r="AKD94" s="5"/>
      <c r="AKE94" s="5"/>
      <c r="AKF94" s="5"/>
      <c r="AKG94" s="5"/>
      <c r="AKH94" s="5"/>
      <c r="AKI94" s="5"/>
      <c r="AKJ94" s="5"/>
      <c r="AKK94" s="5"/>
      <c r="AKL94" s="5"/>
      <c r="AKM94" s="5"/>
      <c r="AKN94" s="5"/>
      <c r="AKO94" s="5"/>
      <c r="AKP94" s="5"/>
      <c r="AKQ94" s="5"/>
      <c r="AKR94" s="5"/>
      <c r="AKS94" s="5"/>
      <c r="AKT94" s="5"/>
      <c r="AKU94" s="5"/>
      <c r="AKV94" s="5"/>
      <c r="AKW94" s="5"/>
      <c r="AKX94" s="5"/>
      <c r="AKY94" s="5"/>
      <c r="AKZ94" s="5"/>
      <c r="ALA94" s="5"/>
      <c r="ALB94" s="5"/>
      <c r="ALC94" s="5"/>
      <c r="ALD94" s="5"/>
      <c r="ALE94" s="5"/>
      <c r="ALF94" s="5"/>
      <c r="ALG94" s="5"/>
      <c r="ALH94" s="5"/>
      <c r="ALI94" s="5"/>
      <c r="ALJ94" s="5"/>
      <c r="ALK94" s="5"/>
      <c r="ALL94" s="5"/>
      <c r="ALM94" s="5"/>
      <c r="ALN94" s="5"/>
      <c r="ALO94" s="5"/>
      <c r="ALP94" s="5"/>
      <c r="ALQ94" s="5"/>
      <c r="ALR94" s="5"/>
      <c r="ALS94" s="5"/>
      <c r="ALT94" s="5"/>
      <c r="ALU94" s="5"/>
      <c r="ALV94" s="5"/>
      <c r="ALW94" s="5"/>
      <c r="ALX94" s="5"/>
      <c r="ALY94" s="5"/>
      <c r="ALZ94" s="5"/>
      <c r="AMA94" s="5"/>
      <c r="AMB94" s="5"/>
      <c r="AMC94" s="5"/>
      <c r="AMD94" s="5"/>
      <c r="AME94" s="5"/>
      <c r="AMF94" s="5"/>
      <c r="AMG94" s="5"/>
      <c r="AMH94" s="5"/>
      <c r="AMI94" s="5"/>
      <c r="AMJ94" s="5"/>
      <c r="AMK94" s="5"/>
    </row>
    <row r="95" spans="1:1025" ht="34.5" customHeight="1">
      <c r="A95" s="16">
        <v>1</v>
      </c>
      <c r="B95" s="103" t="s">
        <v>150</v>
      </c>
      <c r="C95" s="99">
        <v>1973</v>
      </c>
      <c r="D95" s="99" t="s">
        <v>37</v>
      </c>
      <c r="E95" s="183" t="s">
        <v>126</v>
      </c>
      <c r="F95" s="99">
        <v>2</v>
      </c>
      <c r="G95" s="99">
        <v>3</v>
      </c>
      <c r="H95" s="273">
        <v>572</v>
      </c>
      <c r="I95" s="273">
        <v>509.7</v>
      </c>
      <c r="J95" s="273">
        <v>509.7</v>
      </c>
      <c r="K95" s="277">
        <v>24</v>
      </c>
      <c r="L95" s="276">
        <v>2949966.84</v>
      </c>
      <c r="M95" s="104">
        <v>1263175.79</v>
      </c>
      <c r="N95" s="104">
        <v>925699.59</v>
      </c>
      <c r="O95" s="104">
        <v>318596.43</v>
      </c>
      <c r="P95" s="104">
        <v>442495.03</v>
      </c>
      <c r="Q95" s="104" t="s">
        <v>39</v>
      </c>
      <c r="R95" s="19" t="s">
        <v>151</v>
      </c>
      <c r="S95" s="20">
        <f>L95/I95</f>
        <v>5787.65</v>
      </c>
      <c r="T95" s="20">
        <v>18651.8</v>
      </c>
      <c r="U95" s="22">
        <v>42369</v>
      </c>
      <c r="V95" s="12">
        <v>3</v>
      </c>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row>
    <row r="96" spans="1:1025" s="179" customFormat="1" ht="25.5" customHeight="1">
      <c r="A96" s="251" t="s">
        <v>152</v>
      </c>
      <c r="B96" s="251"/>
      <c r="C96" s="251"/>
      <c r="D96" s="251"/>
      <c r="E96" s="251"/>
      <c r="F96" s="251"/>
      <c r="G96" s="251"/>
      <c r="H96" s="280">
        <f t="shared" ref="H96:P96" si="9">H95</f>
        <v>572</v>
      </c>
      <c r="I96" s="280">
        <f t="shared" si="9"/>
        <v>509.7</v>
      </c>
      <c r="J96" s="280">
        <f t="shared" si="9"/>
        <v>509.7</v>
      </c>
      <c r="K96" s="279">
        <f t="shared" si="9"/>
        <v>24</v>
      </c>
      <c r="L96" s="278">
        <f t="shared" si="9"/>
        <v>2949966.84</v>
      </c>
      <c r="M96" s="27">
        <f t="shared" si="9"/>
        <v>1263175.79</v>
      </c>
      <c r="N96" s="27">
        <f t="shared" si="9"/>
        <v>925699.59</v>
      </c>
      <c r="O96" s="27">
        <f t="shared" si="9"/>
        <v>318596.43</v>
      </c>
      <c r="P96" s="27">
        <f t="shared" si="9"/>
        <v>442495.03</v>
      </c>
      <c r="Q96" s="180" t="s">
        <v>39</v>
      </c>
      <c r="R96" s="93" t="s">
        <v>105</v>
      </c>
      <c r="S96" s="93" t="s">
        <v>105</v>
      </c>
      <c r="T96" s="93" t="s">
        <v>105</v>
      </c>
      <c r="U96" s="93" t="s">
        <v>105</v>
      </c>
      <c r="V96" s="178"/>
    </row>
    <row r="97" spans="1:1025" s="172" customFormat="1" ht="25.5" customHeight="1">
      <c r="A97" s="252" t="s">
        <v>153</v>
      </c>
      <c r="B97" s="252"/>
      <c r="C97" s="252"/>
      <c r="D97" s="252"/>
      <c r="E97" s="252"/>
      <c r="F97" s="252"/>
      <c r="G97" s="252"/>
      <c r="H97" s="252"/>
      <c r="I97" s="252"/>
      <c r="J97" s="252"/>
      <c r="K97" s="252"/>
      <c r="L97" s="252"/>
      <c r="M97" s="252"/>
      <c r="N97" s="252"/>
      <c r="O97" s="252"/>
      <c r="P97" s="252"/>
      <c r="Q97" s="252"/>
      <c r="R97" s="252"/>
      <c r="S97" s="252"/>
      <c r="T97" s="252"/>
      <c r="U97" s="252"/>
      <c r="V97" s="18"/>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c r="IY97" s="5"/>
      <c r="IZ97" s="5"/>
      <c r="JA97" s="5"/>
      <c r="JB97" s="5"/>
      <c r="JC97" s="5"/>
      <c r="JD97" s="5"/>
      <c r="JE97" s="5"/>
      <c r="JF97" s="5"/>
      <c r="JG97" s="5"/>
      <c r="JH97" s="5"/>
      <c r="JI97" s="5"/>
      <c r="JJ97" s="5"/>
      <c r="JK97" s="5"/>
      <c r="JL97" s="5"/>
      <c r="JM97" s="5"/>
      <c r="JN97" s="5"/>
      <c r="JO97" s="5"/>
      <c r="JP97" s="5"/>
      <c r="JQ97" s="5"/>
      <c r="JR97" s="5"/>
      <c r="JS97" s="5"/>
      <c r="JT97" s="5"/>
      <c r="JU97" s="5"/>
      <c r="JV97" s="5"/>
      <c r="JW97" s="5"/>
      <c r="JX97" s="5"/>
      <c r="JY97" s="5"/>
      <c r="JZ97" s="5"/>
      <c r="KA97" s="5"/>
      <c r="KB97" s="5"/>
      <c r="KC97" s="5"/>
      <c r="KD97" s="5"/>
      <c r="KE97" s="5"/>
      <c r="KF97" s="5"/>
      <c r="KG97" s="5"/>
      <c r="KH97" s="5"/>
      <c r="KI97" s="5"/>
      <c r="KJ97" s="5"/>
      <c r="KK97" s="5"/>
      <c r="KL97" s="5"/>
      <c r="KM97" s="5"/>
      <c r="KN97" s="5"/>
      <c r="KO97" s="5"/>
      <c r="KP97" s="5"/>
      <c r="KQ97" s="5"/>
      <c r="KR97" s="5"/>
      <c r="KS97" s="5"/>
      <c r="KT97" s="5"/>
      <c r="KU97" s="5"/>
      <c r="KV97" s="5"/>
      <c r="KW97" s="5"/>
      <c r="KX97" s="5"/>
      <c r="KY97" s="5"/>
      <c r="KZ97" s="5"/>
      <c r="LA97" s="5"/>
      <c r="LB97" s="5"/>
      <c r="LC97" s="5"/>
      <c r="LD97" s="5"/>
      <c r="LE97" s="5"/>
      <c r="LF97" s="5"/>
      <c r="LG97" s="5"/>
      <c r="LH97" s="5"/>
      <c r="LI97" s="5"/>
      <c r="LJ97" s="5"/>
      <c r="LK97" s="5"/>
      <c r="LL97" s="5"/>
      <c r="LM97" s="5"/>
      <c r="LN97" s="5"/>
      <c r="LO97" s="5"/>
      <c r="LP97" s="5"/>
      <c r="LQ97" s="5"/>
      <c r="LR97" s="5"/>
      <c r="LS97" s="5"/>
      <c r="LT97" s="5"/>
      <c r="LU97" s="5"/>
      <c r="LV97" s="5"/>
      <c r="LW97" s="5"/>
      <c r="LX97" s="5"/>
      <c r="LY97" s="5"/>
      <c r="LZ97" s="5"/>
      <c r="MA97" s="5"/>
      <c r="MB97" s="5"/>
      <c r="MC97" s="5"/>
      <c r="MD97" s="5"/>
      <c r="ME97" s="5"/>
      <c r="MF97" s="5"/>
      <c r="MG97" s="5"/>
      <c r="MH97" s="5"/>
      <c r="MI97" s="5"/>
      <c r="MJ97" s="5"/>
      <c r="MK97" s="5"/>
      <c r="ML97" s="5"/>
      <c r="MM97" s="5"/>
      <c r="MN97" s="5"/>
      <c r="MO97" s="5"/>
      <c r="MP97" s="5"/>
      <c r="MQ97" s="5"/>
      <c r="MR97" s="5"/>
      <c r="MS97" s="5"/>
      <c r="MT97" s="5"/>
      <c r="MU97" s="5"/>
      <c r="MV97" s="5"/>
      <c r="MW97" s="5"/>
      <c r="MX97" s="5"/>
      <c r="MY97" s="5"/>
      <c r="MZ97" s="5"/>
      <c r="NA97" s="5"/>
      <c r="NB97" s="5"/>
      <c r="NC97" s="5"/>
      <c r="ND97" s="5"/>
      <c r="NE97" s="5"/>
      <c r="NF97" s="5"/>
      <c r="NG97" s="5"/>
      <c r="NH97" s="5"/>
      <c r="NI97" s="5"/>
      <c r="NJ97" s="5"/>
      <c r="NK97" s="5"/>
      <c r="NL97" s="5"/>
      <c r="NM97" s="5"/>
      <c r="NN97" s="5"/>
      <c r="NO97" s="5"/>
      <c r="NP97" s="5"/>
      <c r="NQ97" s="5"/>
      <c r="NR97" s="5"/>
      <c r="NS97" s="5"/>
      <c r="NT97" s="5"/>
      <c r="NU97" s="5"/>
      <c r="NV97" s="5"/>
      <c r="NW97" s="5"/>
      <c r="NX97" s="5"/>
      <c r="NY97" s="5"/>
      <c r="NZ97" s="5"/>
      <c r="OA97" s="5"/>
      <c r="OB97" s="5"/>
      <c r="OC97" s="5"/>
      <c r="OD97" s="5"/>
      <c r="OE97" s="5"/>
      <c r="OF97" s="5"/>
      <c r="OG97" s="5"/>
      <c r="OH97" s="5"/>
      <c r="OI97" s="5"/>
      <c r="OJ97" s="5"/>
      <c r="OK97" s="5"/>
      <c r="OL97" s="5"/>
      <c r="OM97" s="5"/>
      <c r="ON97" s="5"/>
      <c r="OO97" s="5"/>
      <c r="OP97" s="5"/>
      <c r="OQ97" s="5"/>
      <c r="OR97" s="5"/>
      <c r="OS97" s="5"/>
      <c r="OT97" s="5"/>
      <c r="OU97" s="5"/>
      <c r="OV97" s="5"/>
      <c r="OW97" s="5"/>
      <c r="OX97" s="5"/>
      <c r="OY97" s="5"/>
      <c r="OZ97" s="5"/>
      <c r="PA97" s="5"/>
      <c r="PB97" s="5"/>
      <c r="PC97" s="5"/>
      <c r="PD97" s="5"/>
      <c r="PE97" s="5"/>
      <c r="PF97" s="5"/>
      <c r="PG97" s="5"/>
      <c r="PH97" s="5"/>
      <c r="PI97" s="5"/>
      <c r="PJ97" s="5"/>
      <c r="PK97" s="5"/>
      <c r="PL97" s="5"/>
      <c r="PM97" s="5"/>
      <c r="PN97" s="5"/>
      <c r="PO97" s="5"/>
      <c r="PP97" s="5"/>
      <c r="PQ97" s="5"/>
      <c r="PR97" s="5"/>
      <c r="PS97" s="5"/>
      <c r="PT97" s="5"/>
      <c r="PU97" s="5"/>
      <c r="PV97" s="5"/>
      <c r="PW97" s="5"/>
      <c r="PX97" s="5"/>
      <c r="PY97" s="5"/>
      <c r="PZ97" s="5"/>
      <c r="QA97" s="5"/>
      <c r="QB97" s="5"/>
      <c r="QC97" s="5"/>
      <c r="QD97" s="5"/>
      <c r="QE97" s="5"/>
      <c r="QF97" s="5"/>
      <c r="QG97" s="5"/>
      <c r="QH97" s="5"/>
      <c r="QI97" s="5"/>
      <c r="QJ97" s="5"/>
      <c r="QK97" s="5"/>
      <c r="QL97" s="5"/>
      <c r="QM97" s="5"/>
      <c r="QN97" s="5"/>
      <c r="QO97" s="5"/>
      <c r="QP97" s="5"/>
      <c r="QQ97" s="5"/>
      <c r="QR97" s="5"/>
      <c r="QS97" s="5"/>
      <c r="QT97" s="5"/>
      <c r="QU97" s="5"/>
      <c r="QV97" s="5"/>
      <c r="QW97" s="5"/>
      <c r="QX97" s="5"/>
      <c r="QY97" s="5"/>
      <c r="QZ97" s="5"/>
      <c r="RA97" s="5"/>
      <c r="RB97" s="5"/>
      <c r="RC97" s="5"/>
      <c r="RD97" s="5"/>
      <c r="RE97" s="5"/>
      <c r="RF97" s="5"/>
      <c r="RG97" s="5"/>
      <c r="RH97" s="5"/>
      <c r="RI97" s="5"/>
      <c r="RJ97" s="5"/>
      <c r="RK97" s="5"/>
      <c r="RL97" s="5"/>
      <c r="RM97" s="5"/>
      <c r="RN97" s="5"/>
      <c r="RO97" s="5"/>
      <c r="RP97" s="5"/>
      <c r="RQ97" s="5"/>
      <c r="RR97" s="5"/>
      <c r="RS97" s="5"/>
      <c r="RT97" s="5"/>
      <c r="RU97" s="5"/>
      <c r="RV97" s="5"/>
      <c r="RW97" s="5"/>
      <c r="RX97" s="5"/>
      <c r="RY97" s="5"/>
      <c r="RZ97" s="5"/>
      <c r="SA97" s="5"/>
      <c r="SB97" s="5"/>
      <c r="SC97" s="5"/>
      <c r="SD97" s="5"/>
      <c r="SE97" s="5"/>
      <c r="SF97" s="5"/>
      <c r="SG97" s="5"/>
      <c r="SH97" s="5"/>
      <c r="SI97" s="5"/>
      <c r="SJ97" s="5"/>
      <c r="SK97" s="5"/>
      <c r="SL97" s="5"/>
      <c r="SM97" s="5"/>
      <c r="SN97" s="5"/>
      <c r="SO97" s="5"/>
      <c r="SP97" s="5"/>
      <c r="SQ97" s="5"/>
      <c r="SR97" s="5"/>
      <c r="SS97" s="5"/>
      <c r="ST97" s="5"/>
      <c r="SU97" s="5"/>
      <c r="SV97" s="5"/>
      <c r="SW97" s="5"/>
      <c r="SX97" s="5"/>
      <c r="SY97" s="5"/>
      <c r="SZ97" s="5"/>
      <c r="TA97" s="5"/>
      <c r="TB97" s="5"/>
      <c r="TC97" s="5"/>
      <c r="TD97" s="5"/>
      <c r="TE97" s="5"/>
      <c r="TF97" s="5"/>
      <c r="TG97" s="5"/>
      <c r="TH97" s="5"/>
      <c r="TI97" s="5"/>
      <c r="TJ97" s="5"/>
      <c r="TK97" s="5"/>
      <c r="TL97" s="5"/>
      <c r="TM97" s="5"/>
      <c r="TN97" s="5"/>
      <c r="TO97" s="5"/>
      <c r="TP97" s="5"/>
      <c r="TQ97" s="5"/>
      <c r="TR97" s="5"/>
      <c r="TS97" s="5"/>
      <c r="TT97" s="5"/>
      <c r="TU97" s="5"/>
      <c r="TV97" s="5"/>
      <c r="TW97" s="5"/>
      <c r="TX97" s="5"/>
      <c r="TY97" s="5"/>
      <c r="TZ97" s="5"/>
      <c r="UA97" s="5"/>
      <c r="UB97" s="5"/>
      <c r="UC97" s="5"/>
      <c r="UD97" s="5"/>
      <c r="UE97" s="5"/>
      <c r="UF97" s="5"/>
      <c r="UG97" s="5"/>
      <c r="UH97" s="5"/>
      <c r="UI97" s="5"/>
      <c r="UJ97" s="5"/>
      <c r="UK97" s="5"/>
      <c r="UL97" s="5"/>
      <c r="UM97" s="5"/>
      <c r="UN97" s="5"/>
      <c r="UO97" s="5"/>
      <c r="UP97" s="5"/>
      <c r="UQ97" s="5"/>
      <c r="UR97" s="5"/>
      <c r="US97" s="5"/>
      <c r="UT97" s="5"/>
      <c r="UU97" s="5"/>
      <c r="UV97" s="5"/>
      <c r="UW97" s="5"/>
      <c r="UX97" s="5"/>
      <c r="UY97" s="5"/>
      <c r="UZ97" s="5"/>
      <c r="VA97" s="5"/>
      <c r="VB97" s="5"/>
      <c r="VC97" s="5"/>
      <c r="VD97" s="5"/>
      <c r="VE97" s="5"/>
      <c r="VF97" s="5"/>
      <c r="VG97" s="5"/>
      <c r="VH97" s="5"/>
      <c r="VI97" s="5"/>
      <c r="VJ97" s="5"/>
      <c r="VK97" s="5"/>
      <c r="VL97" s="5"/>
      <c r="VM97" s="5"/>
      <c r="VN97" s="5"/>
      <c r="VO97" s="5"/>
      <c r="VP97" s="5"/>
      <c r="VQ97" s="5"/>
      <c r="VR97" s="5"/>
      <c r="VS97" s="5"/>
      <c r="VT97" s="5"/>
      <c r="VU97" s="5"/>
      <c r="VV97" s="5"/>
      <c r="VW97" s="5"/>
      <c r="VX97" s="5"/>
      <c r="VY97" s="5"/>
      <c r="VZ97" s="5"/>
      <c r="WA97" s="5"/>
      <c r="WB97" s="5"/>
      <c r="WC97" s="5"/>
      <c r="WD97" s="5"/>
      <c r="WE97" s="5"/>
      <c r="WF97" s="5"/>
      <c r="WG97" s="5"/>
      <c r="WH97" s="5"/>
      <c r="WI97" s="5"/>
      <c r="WJ97" s="5"/>
      <c r="WK97" s="5"/>
      <c r="WL97" s="5"/>
      <c r="WM97" s="5"/>
      <c r="WN97" s="5"/>
      <c r="WO97" s="5"/>
      <c r="WP97" s="5"/>
      <c r="WQ97" s="5"/>
      <c r="WR97" s="5"/>
      <c r="WS97" s="5"/>
      <c r="WT97" s="5"/>
      <c r="WU97" s="5"/>
      <c r="WV97" s="5"/>
      <c r="WW97" s="5"/>
      <c r="WX97" s="5"/>
      <c r="WY97" s="5"/>
      <c r="WZ97" s="5"/>
      <c r="XA97" s="5"/>
      <c r="XB97" s="5"/>
      <c r="XC97" s="5"/>
      <c r="XD97" s="5"/>
      <c r="XE97" s="5"/>
      <c r="XF97" s="5"/>
      <c r="XG97" s="5"/>
      <c r="XH97" s="5"/>
      <c r="XI97" s="5"/>
      <c r="XJ97" s="5"/>
      <c r="XK97" s="5"/>
      <c r="XL97" s="5"/>
      <c r="XM97" s="5"/>
      <c r="XN97" s="5"/>
      <c r="XO97" s="5"/>
      <c r="XP97" s="5"/>
      <c r="XQ97" s="5"/>
      <c r="XR97" s="5"/>
      <c r="XS97" s="5"/>
      <c r="XT97" s="5"/>
      <c r="XU97" s="5"/>
      <c r="XV97" s="5"/>
      <c r="XW97" s="5"/>
      <c r="XX97" s="5"/>
      <c r="XY97" s="5"/>
      <c r="XZ97" s="5"/>
      <c r="YA97" s="5"/>
      <c r="YB97" s="5"/>
      <c r="YC97" s="5"/>
      <c r="YD97" s="5"/>
      <c r="YE97" s="5"/>
      <c r="YF97" s="5"/>
      <c r="YG97" s="5"/>
      <c r="YH97" s="5"/>
      <c r="YI97" s="5"/>
      <c r="YJ97" s="5"/>
      <c r="YK97" s="5"/>
      <c r="YL97" s="5"/>
      <c r="YM97" s="5"/>
      <c r="YN97" s="5"/>
      <c r="YO97" s="5"/>
      <c r="YP97" s="5"/>
      <c r="YQ97" s="5"/>
      <c r="YR97" s="5"/>
      <c r="YS97" s="5"/>
      <c r="YT97" s="5"/>
      <c r="YU97" s="5"/>
      <c r="YV97" s="5"/>
      <c r="YW97" s="5"/>
      <c r="YX97" s="5"/>
      <c r="YY97" s="5"/>
      <c r="YZ97" s="5"/>
      <c r="ZA97" s="5"/>
      <c r="ZB97" s="5"/>
      <c r="ZC97" s="5"/>
      <c r="ZD97" s="5"/>
      <c r="ZE97" s="5"/>
      <c r="ZF97" s="5"/>
      <c r="ZG97" s="5"/>
      <c r="ZH97" s="5"/>
      <c r="ZI97" s="5"/>
      <c r="ZJ97" s="5"/>
      <c r="ZK97" s="5"/>
      <c r="ZL97" s="5"/>
      <c r="ZM97" s="5"/>
      <c r="ZN97" s="5"/>
      <c r="ZO97" s="5"/>
      <c r="ZP97" s="5"/>
      <c r="ZQ97" s="5"/>
      <c r="ZR97" s="5"/>
      <c r="ZS97" s="5"/>
      <c r="ZT97" s="5"/>
      <c r="ZU97" s="5"/>
      <c r="ZV97" s="5"/>
      <c r="ZW97" s="5"/>
      <c r="ZX97" s="5"/>
      <c r="ZY97" s="5"/>
      <c r="ZZ97" s="5"/>
      <c r="AAA97" s="5"/>
      <c r="AAB97" s="5"/>
      <c r="AAC97" s="5"/>
      <c r="AAD97" s="5"/>
      <c r="AAE97" s="5"/>
      <c r="AAF97" s="5"/>
      <c r="AAG97" s="5"/>
      <c r="AAH97" s="5"/>
      <c r="AAI97" s="5"/>
      <c r="AAJ97" s="5"/>
      <c r="AAK97" s="5"/>
      <c r="AAL97" s="5"/>
      <c r="AAM97" s="5"/>
      <c r="AAN97" s="5"/>
      <c r="AAO97" s="5"/>
      <c r="AAP97" s="5"/>
      <c r="AAQ97" s="5"/>
      <c r="AAR97" s="5"/>
      <c r="AAS97" s="5"/>
      <c r="AAT97" s="5"/>
      <c r="AAU97" s="5"/>
      <c r="AAV97" s="5"/>
      <c r="AAW97" s="5"/>
      <c r="AAX97" s="5"/>
      <c r="AAY97" s="5"/>
      <c r="AAZ97" s="5"/>
      <c r="ABA97" s="5"/>
      <c r="ABB97" s="5"/>
      <c r="ABC97" s="5"/>
      <c r="ABD97" s="5"/>
      <c r="ABE97" s="5"/>
      <c r="ABF97" s="5"/>
      <c r="ABG97" s="5"/>
      <c r="ABH97" s="5"/>
      <c r="ABI97" s="5"/>
      <c r="ABJ97" s="5"/>
      <c r="ABK97" s="5"/>
      <c r="ABL97" s="5"/>
      <c r="ABM97" s="5"/>
      <c r="ABN97" s="5"/>
      <c r="ABO97" s="5"/>
      <c r="ABP97" s="5"/>
      <c r="ABQ97" s="5"/>
      <c r="ABR97" s="5"/>
      <c r="ABS97" s="5"/>
      <c r="ABT97" s="5"/>
      <c r="ABU97" s="5"/>
      <c r="ABV97" s="5"/>
      <c r="ABW97" s="5"/>
      <c r="ABX97" s="5"/>
      <c r="ABY97" s="5"/>
      <c r="ABZ97" s="5"/>
      <c r="ACA97" s="5"/>
      <c r="ACB97" s="5"/>
      <c r="ACC97" s="5"/>
      <c r="ACD97" s="5"/>
      <c r="ACE97" s="5"/>
      <c r="ACF97" s="5"/>
      <c r="ACG97" s="5"/>
      <c r="ACH97" s="5"/>
      <c r="ACI97" s="5"/>
      <c r="ACJ97" s="5"/>
      <c r="ACK97" s="5"/>
      <c r="ACL97" s="5"/>
      <c r="ACM97" s="5"/>
      <c r="ACN97" s="5"/>
      <c r="ACO97" s="5"/>
      <c r="ACP97" s="5"/>
      <c r="ACQ97" s="5"/>
      <c r="ACR97" s="5"/>
      <c r="ACS97" s="5"/>
      <c r="ACT97" s="5"/>
      <c r="ACU97" s="5"/>
      <c r="ACV97" s="5"/>
      <c r="ACW97" s="5"/>
      <c r="ACX97" s="5"/>
      <c r="ACY97" s="5"/>
      <c r="ACZ97" s="5"/>
      <c r="ADA97" s="5"/>
      <c r="ADB97" s="5"/>
      <c r="ADC97" s="5"/>
      <c r="ADD97" s="5"/>
      <c r="ADE97" s="5"/>
      <c r="ADF97" s="5"/>
      <c r="ADG97" s="5"/>
      <c r="ADH97" s="5"/>
      <c r="ADI97" s="5"/>
      <c r="ADJ97" s="5"/>
      <c r="ADK97" s="5"/>
      <c r="ADL97" s="5"/>
      <c r="ADM97" s="5"/>
      <c r="ADN97" s="5"/>
      <c r="ADO97" s="5"/>
      <c r="ADP97" s="5"/>
      <c r="ADQ97" s="5"/>
      <c r="ADR97" s="5"/>
      <c r="ADS97" s="5"/>
      <c r="ADT97" s="5"/>
      <c r="ADU97" s="5"/>
      <c r="ADV97" s="5"/>
      <c r="ADW97" s="5"/>
      <c r="ADX97" s="5"/>
      <c r="ADY97" s="5"/>
      <c r="ADZ97" s="5"/>
      <c r="AEA97" s="5"/>
      <c r="AEB97" s="5"/>
      <c r="AEC97" s="5"/>
      <c r="AED97" s="5"/>
      <c r="AEE97" s="5"/>
      <c r="AEF97" s="5"/>
      <c r="AEG97" s="5"/>
      <c r="AEH97" s="5"/>
      <c r="AEI97" s="5"/>
      <c r="AEJ97" s="5"/>
      <c r="AEK97" s="5"/>
      <c r="AEL97" s="5"/>
      <c r="AEM97" s="5"/>
      <c r="AEN97" s="5"/>
      <c r="AEO97" s="5"/>
      <c r="AEP97" s="5"/>
      <c r="AEQ97" s="5"/>
      <c r="AER97" s="5"/>
      <c r="AES97" s="5"/>
      <c r="AET97" s="5"/>
      <c r="AEU97" s="5"/>
      <c r="AEV97" s="5"/>
      <c r="AEW97" s="5"/>
      <c r="AEX97" s="5"/>
      <c r="AEY97" s="5"/>
      <c r="AEZ97" s="5"/>
      <c r="AFA97" s="5"/>
      <c r="AFB97" s="5"/>
      <c r="AFC97" s="5"/>
      <c r="AFD97" s="5"/>
      <c r="AFE97" s="5"/>
      <c r="AFF97" s="5"/>
      <c r="AFG97" s="5"/>
      <c r="AFH97" s="5"/>
      <c r="AFI97" s="5"/>
      <c r="AFJ97" s="5"/>
      <c r="AFK97" s="5"/>
      <c r="AFL97" s="5"/>
      <c r="AFM97" s="5"/>
      <c r="AFN97" s="5"/>
      <c r="AFO97" s="5"/>
      <c r="AFP97" s="5"/>
      <c r="AFQ97" s="5"/>
      <c r="AFR97" s="5"/>
      <c r="AFS97" s="5"/>
      <c r="AFT97" s="5"/>
      <c r="AFU97" s="5"/>
      <c r="AFV97" s="5"/>
      <c r="AFW97" s="5"/>
      <c r="AFX97" s="5"/>
      <c r="AFY97" s="5"/>
      <c r="AFZ97" s="5"/>
      <c r="AGA97" s="5"/>
      <c r="AGB97" s="5"/>
      <c r="AGC97" s="5"/>
      <c r="AGD97" s="5"/>
      <c r="AGE97" s="5"/>
      <c r="AGF97" s="5"/>
      <c r="AGG97" s="5"/>
      <c r="AGH97" s="5"/>
      <c r="AGI97" s="5"/>
      <c r="AGJ97" s="5"/>
      <c r="AGK97" s="5"/>
      <c r="AGL97" s="5"/>
      <c r="AGM97" s="5"/>
      <c r="AGN97" s="5"/>
      <c r="AGO97" s="5"/>
      <c r="AGP97" s="5"/>
      <c r="AGQ97" s="5"/>
      <c r="AGR97" s="5"/>
      <c r="AGS97" s="5"/>
      <c r="AGT97" s="5"/>
      <c r="AGU97" s="5"/>
      <c r="AGV97" s="5"/>
      <c r="AGW97" s="5"/>
      <c r="AGX97" s="5"/>
      <c r="AGY97" s="5"/>
      <c r="AGZ97" s="5"/>
      <c r="AHA97" s="5"/>
      <c r="AHB97" s="5"/>
      <c r="AHC97" s="5"/>
      <c r="AHD97" s="5"/>
      <c r="AHE97" s="5"/>
      <c r="AHF97" s="5"/>
      <c r="AHG97" s="5"/>
      <c r="AHH97" s="5"/>
      <c r="AHI97" s="5"/>
      <c r="AHJ97" s="5"/>
      <c r="AHK97" s="5"/>
      <c r="AHL97" s="5"/>
      <c r="AHM97" s="5"/>
      <c r="AHN97" s="5"/>
      <c r="AHO97" s="5"/>
      <c r="AHP97" s="5"/>
      <c r="AHQ97" s="5"/>
      <c r="AHR97" s="5"/>
      <c r="AHS97" s="5"/>
      <c r="AHT97" s="5"/>
      <c r="AHU97" s="5"/>
      <c r="AHV97" s="5"/>
      <c r="AHW97" s="5"/>
      <c r="AHX97" s="5"/>
      <c r="AHY97" s="5"/>
      <c r="AHZ97" s="5"/>
      <c r="AIA97" s="5"/>
      <c r="AIB97" s="5"/>
      <c r="AIC97" s="5"/>
      <c r="AID97" s="5"/>
      <c r="AIE97" s="5"/>
      <c r="AIF97" s="5"/>
      <c r="AIG97" s="5"/>
      <c r="AIH97" s="5"/>
      <c r="AII97" s="5"/>
      <c r="AIJ97" s="5"/>
      <c r="AIK97" s="5"/>
      <c r="AIL97" s="5"/>
      <c r="AIM97" s="5"/>
      <c r="AIN97" s="5"/>
      <c r="AIO97" s="5"/>
      <c r="AIP97" s="5"/>
      <c r="AIQ97" s="5"/>
      <c r="AIR97" s="5"/>
      <c r="AIS97" s="5"/>
      <c r="AIT97" s="5"/>
      <c r="AIU97" s="5"/>
      <c r="AIV97" s="5"/>
      <c r="AIW97" s="5"/>
      <c r="AIX97" s="5"/>
      <c r="AIY97" s="5"/>
      <c r="AIZ97" s="5"/>
      <c r="AJA97" s="5"/>
      <c r="AJB97" s="5"/>
      <c r="AJC97" s="5"/>
      <c r="AJD97" s="5"/>
      <c r="AJE97" s="5"/>
      <c r="AJF97" s="5"/>
      <c r="AJG97" s="5"/>
      <c r="AJH97" s="5"/>
      <c r="AJI97" s="5"/>
      <c r="AJJ97" s="5"/>
      <c r="AJK97" s="5"/>
      <c r="AJL97" s="5"/>
      <c r="AJM97" s="5"/>
      <c r="AJN97" s="5"/>
      <c r="AJO97" s="5"/>
      <c r="AJP97" s="5"/>
      <c r="AJQ97" s="5"/>
      <c r="AJR97" s="5"/>
      <c r="AJS97" s="5"/>
      <c r="AJT97" s="5"/>
      <c r="AJU97" s="5"/>
      <c r="AJV97" s="5"/>
      <c r="AJW97" s="5"/>
      <c r="AJX97" s="5"/>
      <c r="AJY97" s="5"/>
      <c r="AJZ97" s="5"/>
      <c r="AKA97" s="5"/>
      <c r="AKB97" s="5"/>
      <c r="AKC97" s="5"/>
      <c r="AKD97" s="5"/>
      <c r="AKE97" s="5"/>
      <c r="AKF97" s="5"/>
      <c r="AKG97" s="5"/>
      <c r="AKH97" s="5"/>
      <c r="AKI97" s="5"/>
      <c r="AKJ97" s="5"/>
      <c r="AKK97" s="5"/>
      <c r="AKL97" s="5"/>
      <c r="AKM97" s="5"/>
      <c r="AKN97" s="5"/>
      <c r="AKO97" s="5"/>
      <c r="AKP97" s="5"/>
      <c r="AKQ97" s="5"/>
      <c r="AKR97" s="5"/>
      <c r="AKS97" s="5"/>
      <c r="AKT97" s="5"/>
      <c r="AKU97" s="5"/>
      <c r="AKV97" s="5"/>
      <c r="AKW97" s="5"/>
      <c r="AKX97" s="5"/>
      <c r="AKY97" s="5"/>
      <c r="AKZ97" s="5"/>
      <c r="ALA97" s="5"/>
      <c r="ALB97" s="5"/>
      <c r="ALC97" s="5"/>
      <c r="ALD97" s="5"/>
      <c r="ALE97" s="5"/>
      <c r="ALF97" s="5"/>
      <c r="ALG97" s="5"/>
      <c r="ALH97" s="5"/>
      <c r="ALI97" s="5"/>
      <c r="ALJ97" s="5"/>
      <c r="ALK97" s="5"/>
      <c r="ALL97" s="5"/>
      <c r="ALM97" s="5"/>
      <c r="ALN97" s="5"/>
      <c r="ALO97" s="5"/>
      <c r="ALP97" s="5"/>
      <c r="ALQ97" s="5"/>
      <c r="ALR97" s="5"/>
      <c r="ALS97" s="5"/>
      <c r="ALT97" s="5"/>
      <c r="ALU97" s="5"/>
      <c r="ALV97" s="5"/>
      <c r="ALW97" s="5"/>
      <c r="ALX97" s="5"/>
      <c r="ALY97" s="5"/>
      <c r="ALZ97" s="5"/>
      <c r="AMA97" s="5"/>
      <c r="AMB97" s="5"/>
      <c r="AMC97" s="5"/>
      <c r="AMD97" s="5"/>
      <c r="AME97" s="5"/>
      <c r="AMF97" s="5"/>
      <c r="AMG97" s="5"/>
      <c r="AMH97" s="5"/>
      <c r="AMI97" s="5"/>
      <c r="AMJ97" s="5"/>
      <c r="AMK97" s="5"/>
    </row>
    <row r="98" spans="1:1025" ht="47.25" customHeight="1">
      <c r="A98" s="16">
        <v>1</v>
      </c>
      <c r="B98" s="103" t="s">
        <v>154</v>
      </c>
      <c r="C98" s="99">
        <v>1987</v>
      </c>
      <c r="D98" s="99" t="s">
        <v>37</v>
      </c>
      <c r="E98" s="183" t="s">
        <v>126</v>
      </c>
      <c r="F98" s="99">
        <v>2</v>
      </c>
      <c r="G98" s="99">
        <v>4</v>
      </c>
      <c r="H98" s="273">
        <v>180.8</v>
      </c>
      <c r="I98" s="273">
        <v>180.8</v>
      </c>
      <c r="J98" s="273">
        <v>45.2</v>
      </c>
      <c r="K98" s="277">
        <v>8</v>
      </c>
      <c r="L98" s="276">
        <v>1110193.47</v>
      </c>
      <c r="M98" s="104">
        <v>475384.84</v>
      </c>
      <c r="N98" s="104">
        <v>348378.7</v>
      </c>
      <c r="O98" s="104">
        <v>119900.91</v>
      </c>
      <c r="P98" s="104">
        <v>166529.01999999999</v>
      </c>
      <c r="Q98" s="104" t="s">
        <v>39</v>
      </c>
      <c r="R98" s="19" t="s">
        <v>155</v>
      </c>
      <c r="S98" s="20">
        <f>L98/I98</f>
        <v>6140.45</v>
      </c>
      <c r="T98" s="20">
        <v>18651.8</v>
      </c>
      <c r="U98" s="22">
        <v>42369</v>
      </c>
      <c r="V98" s="12">
        <v>3</v>
      </c>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row>
    <row r="99" spans="1:1025" s="179" customFormat="1" ht="26.25" customHeight="1">
      <c r="A99" s="251" t="s">
        <v>156</v>
      </c>
      <c r="B99" s="251"/>
      <c r="C99" s="251"/>
      <c r="D99" s="251"/>
      <c r="E99" s="251"/>
      <c r="F99" s="251"/>
      <c r="G99" s="251"/>
      <c r="H99" s="280">
        <f t="shared" ref="H99:P99" si="10">H98</f>
        <v>180.8</v>
      </c>
      <c r="I99" s="280">
        <f t="shared" si="10"/>
        <v>180.8</v>
      </c>
      <c r="J99" s="280">
        <f t="shared" si="10"/>
        <v>45.2</v>
      </c>
      <c r="K99" s="279">
        <f t="shared" si="10"/>
        <v>8</v>
      </c>
      <c r="L99" s="278">
        <f t="shared" si="10"/>
        <v>1110193.47</v>
      </c>
      <c r="M99" s="27">
        <f t="shared" si="10"/>
        <v>475384.84</v>
      </c>
      <c r="N99" s="27">
        <f t="shared" si="10"/>
        <v>348378.7</v>
      </c>
      <c r="O99" s="27">
        <f t="shared" si="10"/>
        <v>119900.91</v>
      </c>
      <c r="P99" s="27">
        <f t="shared" si="10"/>
        <v>166529.01999999999</v>
      </c>
      <c r="Q99" s="180" t="s">
        <v>60</v>
      </c>
      <c r="R99" s="93" t="s">
        <v>105</v>
      </c>
      <c r="S99" s="93" t="s">
        <v>105</v>
      </c>
      <c r="T99" s="93" t="s">
        <v>105</v>
      </c>
      <c r="U99" s="93" t="s">
        <v>105</v>
      </c>
      <c r="V99" s="178"/>
    </row>
    <row r="100" spans="1:1025" s="172" customFormat="1" ht="26.25" customHeight="1">
      <c r="A100" s="252" t="s">
        <v>157</v>
      </c>
      <c r="B100" s="252"/>
      <c r="C100" s="252"/>
      <c r="D100" s="252"/>
      <c r="E100" s="252"/>
      <c r="F100" s="252"/>
      <c r="G100" s="252"/>
      <c r="H100" s="252"/>
      <c r="I100" s="252"/>
      <c r="J100" s="252"/>
      <c r="K100" s="252"/>
      <c r="L100" s="252"/>
      <c r="M100" s="252"/>
      <c r="N100" s="252"/>
      <c r="O100" s="252"/>
      <c r="P100" s="252"/>
      <c r="Q100" s="252"/>
      <c r="R100" s="252"/>
      <c r="S100" s="252"/>
      <c r="T100" s="252"/>
      <c r="U100" s="252"/>
      <c r="V100" s="18"/>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c r="IY100" s="5"/>
      <c r="IZ100" s="5"/>
      <c r="JA100" s="5"/>
      <c r="JB100" s="5"/>
      <c r="JC100" s="5"/>
      <c r="JD100" s="5"/>
      <c r="JE100" s="5"/>
      <c r="JF100" s="5"/>
      <c r="JG100" s="5"/>
      <c r="JH100" s="5"/>
      <c r="JI100" s="5"/>
      <c r="JJ100" s="5"/>
      <c r="JK100" s="5"/>
      <c r="JL100" s="5"/>
      <c r="JM100" s="5"/>
      <c r="JN100" s="5"/>
      <c r="JO100" s="5"/>
      <c r="JP100" s="5"/>
      <c r="JQ100" s="5"/>
      <c r="JR100" s="5"/>
      <c r="JS100" s="5"/>
      <c r="JT100" s="5"/>
      <c r="JU100" s="5"/>
      <c r="JV100" s="5"/>
      <c r="JW100" s="5"/>
      <c r="JX100" s="5"/>
      <c r="JY100" s="5"/>
      <c r="JZ100" s="5"/>
      <c r="KA100" s="5"/>
      <c r="KB100" s="5"/>
      <c r="KC100" s="5"/>
      <c r="KD100" s="5"/>
      <c r="KE100" s="5"/>
      <c r="KF100" s="5"/>
      <c r="KG100" s="5"/>
      <c r="KH100" s="5"/>
      <c r="KI100" s="5"/>
      <c r="KJ100" s="5"/>
      <c r="KK100" s="5"/>
      <c r="KL100" s="5"/>
      <c r="KM100" s="5"/>
      <c r="KN100" s="5"/>
      <c r="KO100" s="5"/>
      <c r="KP100" s="5"/>
      <c r="KQ100" s="5"/>
      <c r="KR100" s="5"/>
      <c r="KS100" s="5"/>
      <c r="KT100" s="5"/>
      <c r="KU100" s="5"/>
      <c r="KV100" s="5"/>
      <c r="KW100" s="5"/>
      <c r="KX100" s="5"/>
      <c r="KY100" s="5"/>
      <c r="KZ100" s="5"/>
      <c r="LA100" s="5"/>
      <c r="LB100" s="5"/>
      <c r="LC100" s="5"/>
      <c r="LD100" s="5"/>
      <c r="LE100" s="5"/>
      <c r="LF100" s="5"/>
      <c r="LG100" s="5"/>
      <c r="LH100" s="5"/>
      <c r="LI100" s="5"/>
      <c r="LJ100" s="5"/>
      <c r="LK100" s="5"/>
      <c r="LL100" s="5"/>
      <c r="LM100" s="5"/>
      <c r="LN100" s="5"/>
      <c r="LO100" s="5"/>
      <c r="LP100" s="5"/>
      <c r="LQ100" s="5"/>
      <c r="LR100" s="5"/>
      <c r="LS100" s="5"/>
      <c r="LT100" s="5"/>
      <c r="LU100" s="5"/>
      <c r="LV100" s="5"/>
      <c r="LW100" s="5"/>
      <c r="LX100" s="5"/>
      <c r="LY100" s="5"/>
      <c r="LZ100" s="5"/>
      <c r="MA100" s="5"/>
      <c r="MB100" s="5"/>
      <c r="MC100" s="5"/>
      <c r="MD100" s="5"/>
      <c r="ME100" s="5"/>
      <c r="MF100" s="5"/>
      <c r="MG100" s="5"/>
      <c r="MH100" s="5"/>
      <c r="MI100" s="5"/>
      <c r="MJ100" s="5"/>
      <c r="MK100" s="5"/>
      <c r="ML100" s="5"/>
      <c r="MM100" s="5"/>
      <c r="MN100" s="5"/>
      <c r="MO100" s="5"/>
      <c r="MP100" s="5"/>
      <c r="MQ100" s="5"/>
      <c r="MR100" s="5"/>
      <c r="MS100" s="5"/>
      <c r="MT100" s="5"/>
      <c r="MU100" s="5"/>
      <c r="MV100" s="5"/>
      <c r="MW100" s="5"/>
      <c r="MX100" s="5"/>
      <c r="MY100" s="5"/>
      <c r="MZ100" s="5"/>
      <c r="NA100" s="5"/>
      <c r="NB100" s="5"/>
      <c r="NC100" s="5"/>
      <c r="ND100" s="5"/>
      <c r="NE100" s="5"/>
      <c r="NF100" s="5"/>
      <c r="NG100" s="5"/>
      <c r="NH100" s="5"/>
      <c r="NI100" s="5"/>
      <c r="NJ100" s="5"/>
      <c r="NK100" s="5"/>
      <c r="NL100" s="5"/>
      <c r="NM100" s="5"/>
      <c r="NN100" s="5"/>
      <c r="NO100" s="5"/>
      <c r="NP100" s="5"/>
      <c r="NQ100" s="5"/>
      <c r="NR100" s="5"/>
      <c r="NS100" s="5"/>
      <c r="NT100" s="5"/>
      <c r="NU100" s="5"/>
      <c r="NV100" s="5"/>
      <c r="NW100" s="5"/>
      <c r="NX100" s="5"/>
      <c r="NY100" s="5"/>
      <c r="NZ100" s="5"/>
      <c r="OA100" s="5"/>
      <c r="OB100" s="5"/>
      <c r="OC100" s="5"/>
      <c r="OD100" s="5"/>
      <c r="OE100" s="5"/>
      <c r="OF100" s="5"/>
      <c r="OG100" s="5"/>
      <c r="OH100" s="5"/>
      <c r="OI100" s="5"/>
      <c r="OJ100" s="5"/>
      <c r="OK100" s="5"/>
      <c r="OL100" s="5"/>
      <c r="OM100" s="5"/>
      <c r="ON100" s="5"/>
      <c r="OO100" s="5"/>
      <c r="OP100" s="5"/>
      <c r="OQ100" s="5"/>
      <c r="OR100" s="5"/>
      <c r="OS100" s="5"/>
      <c r="OT100" s="5"/>
      <c r="OU100" s="5"/>
      <c r="OV100" s="5"/>
      <c r="OW100" s="5"/>
      <c r="OX100" s="5"/>
      <c r="OY100" s="5"/>
      <c r="OZ100" s="5"/>
      <c r="PA100" s="5"/>
      <c r="PB100" s="5"/>
      <c r="PC100" s="5"/>
      <c r="PD100" s="5"/>
      <c r="PE100" s="5"/>
      <c r="PF100" s="5"/>
      <c r="PG100" s="5"/>
      <c r="PH100" s="5"/>
      <c r="PI100" s="5"/>
      <c r="PJ100" s="5"/>
      <c r="PK100" s="5"/>
      <c r="PL100" s="5"/>
      <c r="PM100" s="5"/>
      <c r="PN100" s="5"/>
      <c r="PO100" s="5"/>
      <c r="PP100" s="5"/>
      <c r="PQ100" s="5"/>
      <c r="PR100" s="5"/>
      <c r="PS100" s="5"/>
      <c r="PT100" s="5"/>
      <c r="PU100" s="5"/>
      <c r="PV100" s="5"/>
      <c r="PW100" s="5"/>
      <c r="PX100" s="5"/>
      <c r="PY100" s="5"/>
      <c r="PZ100" s="5"/>
      <c r="QA100" s="5"/>
      <c r="QB100" s="5"/>
      <c r="QC100" s="5"/>
      <c r="QD100" s="5"/>
      <c r="QE100" s="5"/>
      <c r="QF100" s="5"/>
      <c r="QG100" s="5"/>
      <c r="QH100" s="5"/>
      <c r="QI100" s="5"/>
      <c r="QJ100" s="5"/>
      <c r="QK100" s="5"/>
      <c r="QL100" s="5"/>
      <c r="QM100" s="5"/>
      <c r="QN100" s="5"/>
      <c r="QO100" s="5"/>
      <c r="QP100" s="5"/>
      <c r="QQ100" s="5"/>
      <c r="QR100" s="5"/>
      <c r="QS100" s="5"/>
      <c r="QT100" s="5"/>
      <c r="QU100" s="5"/>
      <c r="QV100" s="5"/>
      <c r="QW100" s="5"/>
      <c r="QX100" s="5"/>
      <c r="QY100" s="5"/>
      <c r="QZ100" s="5"/>
      <c r="RA100" s="5"/>
      <c r="RB100" s="5"/>
      <c r="RC100" s="5"/>
      <c r="RD100" s="5"/>
      <c r="RE100" s="5"/>
      <c r="RF100" s="5"/>
      <c r="RG100" s="5"/>
      <c r="RH100" s="5"/>
      <c r="RI100" s="5"/>
      <c r="RJ100" s="5"/>
      <c r="RK100" s="5"/>
      <c r="RL100" s="5"/>
      <c r="RM100" s="5"/>
      <c r="RN100" s="5"/>
      <c r="RO100" s="5"/>
      <c r="RP100" s="5"/>
      <c r="RQ100" s="5"/>
      <c r="RR100" s="5"/>
      <c r="RS100" s="5"/>
      <c r="RT100" s="5"/>
      <c r="RU100" s="5"/>
      <c r="RV100" s="5"/>
      <c r="RW100" s="5"/>
      <c r="RX100" s="5"/>
      <c r="RY100" s="5"/>
      <c r="RZ100" s="5"/>
      <c r="SA100" s="5"/>
      <c r="SB100" s="5"/>
      <c r="SC100" s="5"/>
      <c r="SD100" s="5"/>
      <c r="SE100" s="5"/>
      <c r="SF100" s="5"/>
      <c r="SG100" s="5"/>
      <c r="SH100" s="5"/>
      <c r="SI100" s="5"/>
      <c r="SJ100" s="5"/>
      <c r="SK100" s="5"/>
      <c r="SL100" s="5"/>
      <c r="SM100" s="5"/>
      <c r="SN100" s="5"/>
      <c r="SO100" s="5"/>
      <c r="SP100" s="5"/>
      <c r="SQ100" s="5"/>
      <c r="SR100" s="5"/>
      <c r="SS100" s="5"/>
      <c r="ST100" s="5"/>
      <c r="SU100" s="5"/>
      <c r="SV100" s="5"/>
      <c r="SW100" s="5"/>
      <c r="SX100" s="5"/>
      <c r="SY100" s="5"/>
      <c r="SZ100" s="5"/>
      <c r="TA100" s="5"/>
      <c r="TB100" s="5"/>
      <c r="TC100" s="5"/>
      <c r="TD100" s="5"/>
      <c r="TE100" s="5"/>
      <c r="TF100" s="5"/>
      <c r="TG100" s="5"/>
      <c r="TH100" s="5"/>
      <c r="TI100" s="5"/>
      <c r="TJ100" s="5"/>
      <c r="TK100" s="5"/>
      <c r="TL100" s="5"/>
      <c r="TM100" s="5"/>
      <c r="TN100" s="5"/>
      <c r="TO100" s="5"/>
      <c r="TP100" s="5"/>
      <c r="TQ100" s="5"/>
      <c r="TR100" s="5"/>
      <c r="TS100" s="5"/>
      <c r="TT100" s="5"/>
      <c r="TU100" s="5"/>
      <c r="TV100" s="5"/>
      <c r="TW100" s="5"/>
      <c r="TX100" s="5"/>
      <c r="TY100" s="5"/>
      <c r="TZ100" s="5"/>
      <c r="UA100" s="5"/>
      <c r="UB100" s="5"/>
      <c r="UC100" s="5"/>
      <c r="UD100" s="5"/>
      <c r="UE100" s="5"/>
      <c r="UF100" s="5"/>
      <c r="UG100" s="5"/>
      <c r="UH100" s="5"/>
      <c r="UI100" s="5"/>
      <c r="UJ100" s="5"/>
      <c r="UK100" s="5"/>
      <c r="UL100" s="5"/>
      <c r="UM100" s="5"/>
      <c r="UN100" s="5"/>
      <c r="UO100" s="5"/>
      <c r="UP100" s="5"/>
      <c r="UQ100" s="5"/>
      <c r="UR100" s="5"/>
      <c r="US100" s="5"/>
      <c r="UT100" s="5"/>
      <c r="UU100" s="5"/>
      <c r="UV100" s="5"/>
      <c r="UW100" s="5"/>
      <c r="UX100" s="5"/>
      <c r="UY100" s="5"/>
      <c r="UZ100" s="5"/>
      <c r="VA100" s="5"/>
      <c r="VB100" s="5"/>
      <c r="VC100" s="5"/>
      <c r="VD100" s="5"/>
      <c r="VE100" s="5"/>
      <c r="VF100" s="5"/>
      <c r="VG100" s="5"/>
      <c r="VH100" s="5"/>
      <c r="VI100" s="5"/>
      <c r="VJ100" s="5"/>
      <c r="VK100" s="5"/>
      <c r="VL100" s="5"/>
      <c r="VM100" s="5"/>
      <c r="VN100" s="5"/>
      <c r="VO100" s="5"/>
      <c r="VP100" s="5"/>
      <c r="VQ100" s="5"/>
      <c r="VR100" s="5"/>
      <c r="VS100" s="5"/>
      <c r="VT100" s="5"/>
      <c r="VU100" s="5"/>
      <c r="VV100" s="5"/>
      <c r="VW100" s="5"/>
      <c r="VX100" s="5"/>
      <c r="VY100" s="5"/>
      <c r="VZ100" s="5"/>
      <c r="WA100" s="5"/>
      <c r="WB100" s="5"/>
      <c r="WC100" s="5"/>
      <c r="WD100" s="5"/>
      <c r="WE100" s="5"/>
      <c r="WF100" s="5"/>
      <c r="WG100" s="5"/>
      <c r="WH100" s="5"/>
      <c r="WI100" s="5"/>
      <c r="WJ100" s="5"/>
      <c r="WK100" s="5"/>
      <c r="WL100" s="5"/>
      <c r="WM100" s="5"/>
      <c r="WN100" s="5"/>
      <c r="WO100" s="5"/>
      <c r="WP100" s="5"/>
      <c r="WQ100" s="5"/>
      <c r="WR100" s="5"/>
      <c r="WS100" s="5"/>
      <c r="WT100" s="5"/>
      <c r="WU100" s="5"/>
      <c r="WV100" s="5"/>
      <c r="WW100" s="5"/>
      <c r="WX100" s="5"/>
      <c r="WY100" s="5"/>
      <c r="WZ100" s="5"/>
      <c r="XA100" s="5"/>
      <c r="XB100" s="5"/>
      <c r="XC100" s="5"/>
      <c r="XD100" s="5"/>
      <c r="XE100" s="5"/>
      <c r="XF100" s="5"/>
      <c r="XG100" s="5"/>
      <c r="XH100" s="5"/>
      <c r="XI100" s="5"/>
      <c r="XJ100" s="5"/>
      <c r="XK100" s="5"/>
      <c r="XL100" s="5"/>
      <c r="XM100" s="5"/>
      <c r="XN100" s="5"/>
      <c r="XO100" s="5"/>
      <c r="XP100" s="5"/>
      <c r="XQ100" s="5"/>
      <c r="XR100" s="5"/>
      <c r="XS100" s="5"/>
      <c r="XT100" s="5"/>
      <c r="XU100" s="5"/>
      <c r="XV100" s="5"/>
      <c r="XW100" s="5"/>
      <c r="XX100" s="5"/>
      <c r="XY100" s="5"/>
      <c r="XZ100" s="5"/>
      <c r="YA100" s="5"/>
      <c r="YB100" s="5"/>
      <c r="YC100" s="5"/>
      <c r="YD100" s="5"/>
      <c r="YE100" s="5"/>
      <c r="YF100" s="5"/>
      <c r="YG100" s="5"/>
      <c r="YH100" s="5"/>
      <c r="YI100" s="5"/>
      <c r="YJ100" s="5"/>
      <c r="YK100" s="5"/>
      <c r="YL100" s="5"/>
      <c r="YM100" s="5"/>
      <c r="YN100" s="5"/>
      <c r="YO100" s="5"/>
      <c r="YP100" s="5"/>
      <c r="YQ100" s="5"/>
      <c r="YR100" s="5"/>
      <c r="YS100" s="5"/>
      <c r="YT100" s="5"/>
      <c r="YU100" s="5"/>
      <c r="YV100" s="5"/>
      <c r="YW100" s="5"/>
      <c r="YX100" s="5"/>
      <c r="YY100" s="5"/>
      <c r="YZ100" s="5"/>
      <c r="ZA100" s="5"/>
      <c r="ZB100" s="5"/>
      <c r="ZC100" s="5"/>
      <c r="ZD100" s="5"/>
      <c r="ZE100" s="5"/>
      <c r="ZF100" s="5"/>
      <c r="ZG100" s="5"/>
      <c r="ZH100" s="5"/>
      <c r="ZI100" s="5"/>
      <c r="ZJ100" s="5"/>
      <c r="ZK100" s="5"/>
      <c r="ZL100" s="5"/>
      <c r="ZM100" s="5"/>
      <c r="ZN100" s="5"/>
      <c r="ZO100" s="5"/>
      <c r="ZP100" s="5"/>
      <c r="ZQ100" s="5"/>
      <c r="ZR100" s="5"/>
      <c r="ZS100" s="5"/>
      <c r="ZT100" s="5"/>
      <c r="ZU100" s="5"/>
      <c r="ZV100" s="5"/>
      <c r="ZW100" s="5"/>
      <c r="ZX100" s="5"/>
      <c r="ZY100" s="5"/>
      <c r="ZZ100" s="5"/>
      <c r="AAA100" s="5"/>
      <c r="AAB100" s="5"/>
      <c r="AAC100" s="5"/>
      <c r="AAD100" s="5"/>
      <c r="AAE100" s="5"/>
      <c r="AAF100" s="5"/>
      <c r="AAG100" s="5"/>
      <c r="AAH100" s="5"/>
      <c r="AAI100" s="5"/>
      <c r="AAJ100" s="5"/>
      <c r="AAK100" s="5"/>
      <c r="AAL100" s="5"/>
      <c r="AAM100" s="5"/>
      <c r="AAN100" s="5"/>
      <c r="AAO100" s="5"/>
      <c r="AAP100" s="5"/>
      <c r="AAQ100" s="5"/>
      <c r="AAR100" s="5"/>
      <c r="AAS100" s="5"/>
      <c r="AAT100" s="5"/>
      <c r="AAU100" s="5"/>
      <c r="AAV100" s="5"/>
      <c r="AAW100" s="5"/>
      <c r="AAX100" s="5"/>
      <c r="AAY100" s="5"/>
      <c r="AAZ100" s="5"/>
      <c r="ABA100" s="5"/>
      <c r="ABB100" s="5"/>
      <c r="ABC100" s="5"/>
      <c r="ABD100" s="5"/>
      <c r="ABE100" s="5"/>
      <c r="ABF100" s="5"/>
      <c r="ABG100" s="5"/>
      <c r="ABH100" s="5"/>
      <c r="ABI100" s="5"/>
      <c r="ABJ100" s="5"/>
      <c r="ABK100" s="5"/>
      <c r="ABL100" s="5"/>
      <c r="ABM100" s="5"/>
      <c r="ABN100" s="5"/>
      <c r="ABO100" s="5"/>
      <c r="ABP100" s="5"/>
      <c r="ABQ100" s="5"/>
      <c r="ABR100" s="5"/>
      <c r="ABS100" s="5"/>
      <c r="ABT100" s="5"/>
      <c r="ABU100" s="5"/>
      <c r="ABV100" s="5"/>
      <c r="ABW100" s="5"/>
      <c r="ABX100" s="5"/>
      <c r="ABY100" s="5"/>
      <c r="ABZ100" s="5"/>
      <c r="ACA100" s="5"/>
      <c r="ACB100" s="5"/>
      <c r="ACC100" s="5"/>
      <c r="ACD100" s="5"/>
      <c r="ACE100" s="5"/>
      <c r="ACF100" s="5"/>
      <c r="ACG100" s="5"/>
      <c r="ACH100" s="5"/>
      <c r="ACI100" s="5"/>
      <c r="ACJ100" s="5"/>
      <c r="ACK100" s="5"/>
      <c r="ACL100" s="5"/>
      <c r="ACM100" s="5"/>
      <c r="ACN100" s="5"/>
      <c r="ACO100" s="5"/>
      <c r="ACP100" s="5"/>
      <c r="ACQ100" s="5"/>
      <c r="ACR100" s="5"/>
      <c r="ACS100" s="5"/>
      <c r="ACT100" s="5"/>
      <c r="ACU100" s="5"/>
      <c r="ACV100" s="5"/>
      <c r="ACW100" s="5"/>
      <c r="ACX100" s="5"/>
      <c r="ACY100" s="5"/>
      <c r="ACZ100" s="5"/>
      <c r="ADA100" s="5"/>
      <c r="ADB100" s="5"/>
      <c r="ADC100" s="5"/>
      <c r="ADD100" s="5"/>
      <c r="ADE100" s="5"/>
      <c r="ADF100" s="5"/>
      <c r="ADG100" s="5"/>
      <c r="ADH100" s="5"/>
      <c r="ADI100" s="5"/>
      <c r="ADJ100" s="5"/>
      <c r="ADK100" s="5"/>
      <c r="ADL100" s="5"/>
      <c r="ADM100" s="5"/>
      <c r="ADN100" s="5"/>
      <c r="ADO100" s="5"/>
      <c r="ADP100" s="5"/>
      <c r="ADQ100" s="5"/>
      <c r="ADR100" s="5"/>
      <c r="ADS100" s="5"/>
      <c r="ADT100" s="5"/>
      <c r="ADU100" s="5"/>
      <c r="ADV100" s="5"/>
      <c r="ADW100" s="5"/>
      <c r="ADX100" s="5"/>
      <c r="ADY100" s="5"/>
      <c r="ADZ100" s="5"/>
      <c r="AEA100" s="5"/>
      <c r="AEB100" s="5"/>
      <c r="AEC100" s="5"/>
      <c r="AED100" s="5"/>
      <c r="AEE100" s="5"/>
      <c r="AEF100" s="5"/>
      <c r="AEG100" s="5"/>
      <c r="AEH100" s="5"/>
      <c r="AEI100" s="5"/>
      <c r="AEJ100" s="5"/>
      <c r="AEK100" s="5"/>
      <c r="AEL100" s="5"/>
      <c r="AEM100" s="5"/>
      <c r="AEN100" s="5"/>
      <c r="AEO100" s="5"/>
      <c r="AEP100" s="5"/>
      <c r="AEQ100" s="5"/>
      <c r="AER100" s="5"/>
      <c r="AES100" s="5"/>
      <c r="AET100" s="5"/>
      <c r="AEU100" s="5"/>
      <c r="AEV100" s="5"/>
      <c r="AEW100" s="5"/>
      <c r="AEX100" s="5"/>
      <c r="AEY100" s="5"/>
      <c r="AEZ100" s="5"/>
      <c r="AFA100" s="5"/>
      <c r="AFB100" s="5"/>
      <c r="AFC100" s="5"/>
      <c r="AFD100" s="5"/>
      <c r="AFE100" s="5"/>
      <c r="AFF100" s="5"/>
      <c r="AFG100" s="5"/>
      <c r="AFH100" s="5"/>
      <c r="AFI100" s="5"/>
      <c r="AFJ100" s="5"/>
      <c r="AFK100" s="5"/>
      <c r="AFL100" s="5"/>
      <c r="AFM100" s="5"/>
      <c r="AFN100" s="5"/>
      <c r="AFO100" s="5"/>
      <c r="AFP100" s="5"/>
      <c r="AFQ100" s="5"/>
      <c r="AFR100" s="5"/>
      <c r="AFS100" s="5"/>
      <c r="AFT100" s="5"/>
      <c r="AFU100" s="5"/>
      <c r="AFV100" s="5"/>
      <c r="AFW100" s="5"/>
      <c r="AFX100" s="5"/>
      <c r="AFY100" s="5"/>
      <c r="AFZ100" s="5"/>
      <c r="AGA100" s="5"/>
      <c r="AGB100" s="5"/>
      <c r="AGC100" s="5"/>
      <c r="AGD100" s="5"/>
      <c r="AGE100" s="5"/>
      <c r="AGF100" s="5"/>
      <c r="AGG100" s="5"/>
      <c r="AGH100" s="5"/>
      <c r="AGI100" s="5"/>
      <c r="AGJ100" s="5"/>
      <c r="AGK100" s="5"/>
      <c r="AGL100" s="5"/>
      <c r="AGM100" s="5"/>
      <c r="AGN100" s="5"/>
      <c r="AGO100" s="5"/>
      <c r="AGP100" s="5"/>
      <c r="AGQ100" s="5"/>
      <c r="AGR100" s="5"/>
      <c r="AGS100" s="5"/>
      <c r="AGT100" s="5"/>
      <c r="AGU100" s="5"/>
      <c r="AGV100" s="5"/>
      <c r="AGW100" s="5"/>
      <c r="AGX100" s="5"/>
      <c r="AGY100" s="5"/>
      <c r="AGZ100" s="5"/>
      <c r="AHA100" s="5"/>
      <c r="AHB100" s="5"/>
      <c r="AHC100" s="5"/>
      <c r="AHD100" s="5"/>
      <c r="AHE100" s="5"/>
      <c r="AHF100" s="5"/>
      <c r="AHG100" s="5"/>
      <c r="AHH100" s="5"/>
      <c r="AHI100" s="5"/>
      <c r="AHJ100" s="5"/>
      <c r="AHK100" s="5"/>
      <c r="AHL100" s="5"/>
      <c r="AHM100" s="5"/>
      <c r="AHN100" s="5"/>
      <c r="AHO100" s="5"/>
      <c r="AHP100" s="5"/>
      <c r="AHQ100" s="5"/>
      <c r="AHR100" s="5"/>
      <c r="AHS100" s="5"/>
      <c r="AHT100" s="5"/>
      <c r="AHU100" s="5"/>
      <c r="AHV100" s="5"/>
      <c r="AHW100" s="5"/>
      <c r="AHX100" s="5"/>
      <c r="AHY100" s="5"/>
      <c r="AHZ100" s="5"/>
      <c r="AIA100" s="5"/>
      <c r="AIB100" s="5"/>
      <c r="AIC100" s="5"/>
      <c r="AID100" s="5"/>
      <c r="AIE100" s="5"/>
      <c r="AIF100" s="5"/>
      <c r="AIG100" s="5"/>
      <c r="AIH100" s="5"/>
      <c r="AII100" s="5"/>
      <c r="AIJ100" s="5"/>
      <c r="AIK100" s="5"/>
      <c r="AIL100" s="5"/>
      <c r="AIM100" s="5"/>
      <c r="AIN100" s="5"/>
      <c r="AIO100" s="5"/>
      <c r="AIP100" s="5"/>
      <c r="AIQ100" s="5"/>
      <c r="AIR100" s="5"/>
      <c r="AIS100" s="5"/>
      <c r="AIT100" s="5"/>
      <c r="AIU100" s="5"/>
      <c r="AIV100" s="5"/>
      <c r="AIW100" s="5"/>
      <c r="AIX100" s="5"/>
      <c r="AIY100" s="5"/>
      <c r="AIZ100" s="5"/>
      <c r="AJA100" s="5"/>
      <c r="AJB100" s="5"/>
      <c r="AJC100" s="5"/>
      <c r="AJD100" s="5"/>
      <c r="AJE100" s="5"/>
      <c r="AJF100" s="5"/>
      <c r="AJG100" s="5"/>
      <c r="AJH100" s="5"/>
      <c r="AJI100" s="5"/>
      <c r="AJJ100" s="5"/>
      <c r="AJK100" s="5"/>
      <c r="AJL100" s="5"/>
      <c r="AJM100" s="5"/>
      <c r="AJN100" s="5"/>
      <c r="AJO100" s="5"/>
      <c r="AJP100" s="5"/>
      <c r="AJQ100" s="5"/>
      <c r="AJR100" s="5"/>
      <c r="AJS100" s="5"/>
      <c r="AJT100" s="5"/>
      <c r="AJU100" s="5"/>
      <c r="AJV100" s="5"/>
      <c r="AJW100" s="5"/>
      <c r="AJX100" s="5"/>
      <c r="AJY100" s="5"/>
      <c r="AJZ100" s="5"/>
      <c r="AKA100" s="5"/>
      <c r="AKB100" s="5"/>
      <c r="AKC100" s="5"/>
      <c r="AKD100" s="5"/>
      <c r="AKE100" s="5"/>
      <c r="AKF100" s="5"/>
      <c r="AKG100" s="5"/>
      <c r="AKH100" s="5"/>
      <c r="AKI100" s="5"/>
      <c r="AKJ100" s="5"/>
      <c r="AKK100" s="5"/>
      <c r="AKL100" s="5"/>
      <c r="AKM100" s="5"/>
      <c r="AKN100" s="5"/>
      <c r="AKO100" s="5"/>
      <c r="AKP100" s="5"/>
      <c r="AKQ100" s="5"/>
      <c r="AKR100" s="5"/>
      <c r="AKS100" s="5"/>
      <c r="AKT100" s="5"/>
      <c r="AKU100" s="5"/>
      <c r="AKV100" s="5"/>
      <c r="AKW100" s="5"/>
      <c r="AKX100" s="5"/>
      <c r="AKY100" s="5"/>
      <c r="AKZ100" s="5"/>
      <c r="ALA100" s="5"/>
      <c r="ALB100" s="5"/>
      <c r="ALC100" s="5"/>
      <c r="ALD100" s="5"/>
      <c r="ALE100" s="5"/>
      <c r="ALF100" s="5"/>
      <c r="ALG100" s="5"/>
      <c r="ALH100" s="5"/>
      <c r="ALI100" s="5"/>
      <c r="ALJ100" s="5"/>
      <c r="ALK100" s="5"/>
      <c r="ALL100" s="5"/>
      <c r="ALM100" s="5"/>
      <c r="ALN100" s="5"/>
      <c r="ALO100" s="5"/>
      <c r="ALP100" s="5"/>
      <c r="ALQ100" s="5"/>
      <c r="ALR100" s="5"/>
      <c r="ALS100" s="5"/>
      <c r="ALT100" s="5"/>
      <c r="ALU100" s="5"/>
      <c r="ALV100" s="5"/>
      <c r="ALW100" s="5"/>
      <c r="ALX100" s="5"/>
      <c r="ALY100" s="5"/>
      <c r="ALZ100" s="5"/>
      <c r="AMA100" s="5"/>
      <c r="AMB100" s="5"/>
      <c r="AMC100" s="5"/>
      <c r="AMD100" s="5"/>
      <c r="AME100" s="5"/>
      <c r="AMF100" s="5"/>
      <c r="AMG100" s="5"/>
      <c r="AMH100" s="5"/>
      <c r="AMI100" s="5"/>
      <c r="AMJ100" s="5"/>
      <c r="AMK100" s="5"/>
    </row>
    <row r="101" spans="1:1025" ht="33.75" customHeight="1">
      <c r="A101" s="16">
        <v>1</v>
      </c>
      <c r="B101" s="103" t="s">
        <v>158</v>
      </c>
      <c r="C101" s="99">
        <v>1980</v>
      </c>
      <c r="D101" s="99" t="s">
        <v>37</v>
      </c>
      <c r="E101" s="183" t="s">
        <v>38</v>
      </c>
      <c r="F101" s="99">
        <v>2</v>
      </c>
      <c r="G101" s="99">
        <v>2</v>
      </c>
      <c r="H101" s="273">
        <v>653.1</v>
      </c>
      <c r="I101" s="273">
        <v>557.5</v>
      </c>
      <c r="J101" s="273">
        <v>557.5</v>
      </c>
      <c r="K101" s="277">
        <v>26</v>
      </c>
      <c r="L101" s="276">
        <v>963921.27</v>
      </c>
      <c r="M101" s="104">
        <v>412751.07</v>
      </c>
      <c r="N101" s="104">
        <v>302478.5</v>
      </c>
      <c r="O101" s="104">
        <v>104103.5</v>
      </c>
      <c r="P101" s="104">
        <v>144588.20000000001</v>
      </c>
      <c r="Q101" s="104" t="s">
        <v>39</v>
      </c>
      <c r="R101" s="19" t="s">
        <v>65</v>
      </c>
      <c r="S101" s="20">
        <f>L101/I101</f>
        <v>1729.01</v>
      </c>
      <c r="T101" s="20">
        <v>18651.8</v>
      </c>
      <c r="U101" s="22">
        <v>42369</v>
      </c>
      <c r="V101" s="12">
        <v>2</v>
      </c>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row>
    <row r="102" spans="1:1025" ht="30.75" customHeight="1">
      <c r="A102" s="16">
        <v>2</v>
      </c>
      <c r="B102" s="103" t="s">
        <v>159</v>
      </c>
      <c r="C102" s="99">
        <v>1981</v>
      </c>
      <c r="D102" s="99" t="s">
        <v>37</v>
      </c>
      <c r="E102" s="183" t="s">
        <v>38</v>
      </c>
      <c r="F102" s="99">
        <v>2</v>
      </c>
      <c r="G102" s="99">
        <v>2</v>
      </c>
      <c r="H102" s="273">
        <v>651.29999999999995</v>
      </c>
      <c r="I102" s="273">
        <v>555.5</v>
      </c>
      <c r="J102" s="273">
        <v>464.3</v>
      </c>
      <c r="K102" s="277">
        <v>25</v>
      </c>
      <c r="L102" s="276">
        <v>965777.52</v>
      </c>
      <c r="M102" s="104">
        <v>413545.91</v>
      </c>
      <c r="N102" s="104">
        <v>303060.99</v>
      </c>
      <c r="O102" s="104">
        <v>104303.98</v>
      </c>
      <c r="P102" s="104">
        <v>144866.64000000001</v>
      </c>
      <c r="Q102" s="104" t="s">
        <v>39</v>
      </c>
      <c r="R102" s="19" t="s">
        <v>65</v>
      </c>
      <c r="S102" s="20">
        <f>L102/I102</f>
        <v>1738.57</v>
      </c>
      <c r="T102" s="20">
        <v>18651.8</v>
      </c>
      <c r="U102" s="22">
        <v>42369</v>
      </c>
      <c r="V102" s="12">
        <v>2</v>
      </c>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row>
    <row r="103" spans="1:1025" ht="31.5" customHeight="1">
      <c r="A103" s="16">
        <v>3</v>
      </c>
      <c r="B103" s="103" t="s">
        <v>160</v>
      </c>
      <c r="C103" s="99">
        <v>1985</v>
      </c>
      <c r="D103" s="99" t="s">
        <v>37</v>
      </c>
      <c r="E103" s="183" t="s">
        <v>38</v>
      </c>
      <c r="F103" s="99">
        <v>2</v>
      </c>
      <c r="G103" s="99">
        <v>2</v>
      </c>
      <c r="H103" s="273">
        <v>656.7</v>
      </c>
      <c r="I103" s="273">
        <v>562.29999999999995</v>
      </c>
      <c r="J103" s="273">
        <v>482</v>
      </c>
      <c r="K103" s="277">
        <v>30</v>
      </c>
      <c r="L103" s="276">
        <v>964742.57</v>
      </c>
      <c r="M103" s="104">
        <v>413102.76</v>
      </c>
      <c r="N103" s="104">
        <v>302736.21000000002</v>
      </c>
      <c r="O103" s="104">
        <v>104192.21</v>
      </c>
      <c r="P103" s="104">
        <v>144711.39000000001</v>
      </c>
      <c r="Q103" s="104" t="s">
        <v>39</v>
      </c>
      <c r="R103" s="19" t="s">
        <v>65</v>
      </c>
      <c r="S103" s="20">
        <f>L103/I103</f>
        <v>1715.71</v>
      </c>
      <c r="T103" s="20">
        <v>18651.8</v>
      </c>
      <c r="U103" s="22">
        <v>42369</v>
      </c>
      <c r="V103" s="12">
        <v>2</v>
      </c>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row>
    <row r="104" spans="1:1025" ht="33.75" customHeight="1">
      <c r="A104" s="16">
        <v>4</v>
      </c>
      <c r="B104" s="103" t="s">
        <v>161</v>
      </c>
      <c r="C104" s="99">
        <v>1979</v>
      </c>
      <c r="D104" s="99" t="s">
        <v>37</v>
      </c>
      <c r="E104" s="183" t="s">
        <v>38</v>
      </c>
      <c r="F104" s="99">
        <v>2</v>
      </c>
      <c r="G104" s="99">
        <v>2</v>
      </c>
      <c r="H104" s="273">
        <v>660.8</v>
      </c>
      <c r="I104" s="273">
        <v>567.70000000000005</v>
      </c>
      <c r="J104" s="273">
        <v>404.9</v>
      </c>
      <c r="K104" s="277">
        <v>23</v>
      </c>
      <c r="L104" s="276">
        <v>66774.89</v>
      </c>
      <c r="M104" s="104">
        <v>28592.99</v>
      </c>
      <c r="N104" s="104">
        <v>20953.97</v>
      </c>
      <c r="O104" s="104">
        <v>7211.69</v>
      </c>
      <c r="P104" s="104">
        <v>10016.24</v>
      </c>
      <c r="Q104" s="104" t="s">
        <v>60</v>
      </c>
      <c r="R104" s="19" t="s">
        <v>162</v>
      </c>
      <c r="S104" s="20">
        <f>L104/I104</f>
        <v>117.62</v>
      </c>
      <c r="T104" s="20">
        <v>18651.8</v>
      </c>
      <c r="U104" s="22">
        <v>42369</v>
      </c>
      <c r="V104" s="12">
        <v>1</v>
      </c>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row>
    <row r="105" spans="1:1025" s="179" customFormat="1" ht="22.5" customHeight="1">
      <c r="A105" s="251" t="s">
        <v>163</v>
      </c>
      <c r="B105" s="251"/>
      <c r="C105" s="251"/>
      <c r="D105" s="251"/>
      <c r="E105" s="251"/>
      <c r="F105" s="251"/>
      <c r="G105" s="251"/>
      <c r="H105" s="280">
        <f t="shared" ref="H105:P105" si="11">SUM(H101:H104)</f>
        <v>2621.9</v>
      </c>
      <c r="I105" s="280">
        <f t="shared" si="11"/>
        <v>2243</v>
      </c>
      <c r="J105" s="280">
        <f t="shared" si="11"/>
        <v>1908.7</v>
      </c>
      <c r="K105" s="279">
        <f t="shared" si="11"/>
        <v>104</v>
      </c>
      <c r="L105" s="278">
        <f t="shared" si="11"/>
        <v>2961216.25</v>
      </c>
      <c r="M105" s="27">
        <f t="shared" si="11"/>
        <v>1267992.73</v>
      </c>
      <c r="N105" s="27">
        <f t="shared" si="11"/>
        <v>929229.67</v>
      </c>
      <c r="O105" s="27">
        <f t="shared" si="11"/>
        <v>319811.38</v>
      </c>
      <c r="P105" s="27">
        <f t="shared" si="11"/>
        <v>444182.47</v>
      </c>
      <c r="Q105" s="180" t="s">
        <v>39</v>
      </c>
      <c r="R105" s="93" t="s">
        <v>105</v>
      </c>
      <c r="S105" s="27" t="s">
        <v>105</v>
      </c>
      <c r="T105" s="27" t="s">
        <v>105</v>
      </c>
      <c r="U105" s="93" t="s">
        <v>105</v>
      </c>
      <c r="V105" s="178"/>
    </row>
    <row r="106" spans="1:1025" s="172" customFormat="1" ht="22.5" customHeight="1">
      <c r="A106" s="252" t="s">
        <v>164</v>
      </c>
      <c r="B106" s="252"/>
      <c r="C106" s="252"/>
      <c r="D106" s="252"/>
      <c r="E106" s="252"/>
      <c r="F106" s="252"/>
      <c r="G106" s="252"/>
      <c r="H106" s="252"/>
      <c r="I106" s="252"/>
      <c r="J106" s="252"/>
      <c r="K106" s="252"/>
      <c r="L106" s="252"/>
      <c r="M106" s="252"/>
      <c r="N106" s="252"/>
      <c r="O106" s="252"/>
      <c r="P106" s="252"/>
      <c r="Q106" s="252"/>
      <c r="R106" s="252"/>
      <c r="S106" s="252"/>
      <c r="T106" s="252"/>
      <c r="U106" s="252"/>
      <c r="V106" s="18"/>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c r="IY106" s="5"/>
      <c r="IZ106" s="5"/>
      <c r="JA106" s="5"/>
      <c r="JB106" s="5"/>
      <c r="JC106" s="5"/>
      <c r="JD106" s="5"/>
      <c r="JE106" s="5"/>
      <c r="JF106" s="5"/>
      <c r="JG106" s="5"/>
      <c r="JH106" s="5"/>
      <c r="JI106" s="5"/>
      <c r="JJ106" s="5"/>
      <c r="JK106" s="5"/>
      <c r="JL106" s="5"/>
      <c r="JM106" s="5"/>
      <c r="JN106" s="5"/>
      <c r="JO106" s="5"/>
      <c r="JP106" s="5"/>
      <c r="JQ106" s="5"/>
      <c r="JR106" s="5"/>
      <c r="JS106" s="5"/>
      <c r="JT106" s="5"/>
      <c r="JU106" s="5"/>
      <c r="JV106" s="5"/>
      <c r="JW106" s="5"/>
      <c r="JX106" s="5"/>
      <c r="JY106" s="5"/>
      <c r="JZ106" s="5"/>
      <c r="KA106" s="5"/>
      <c r="KB106" s="5"/>
      <c r="KC106" s="5"/>
      <c r="KD106" s="5"/>
      <c r="KE106" s="5"/>
      <c r="KF106" s="5"/>
      <c r="KG106" s="5"/>
      <c r="KH106" s="5"/>
      <c r="KI106" s="5"/>
      <c r="KJ106" s="5"/>
      <c r="KK106" s="5"/>
      <c r="KL106" s="5"/>
      <c r="KM106" s="5"/>
      <c r="KN106" s="5"/>
      <c r="KO106" s="5"/>
      <c r="KP106" s="5"/>
      <c r="KQ106" s="5"/>
      <c r="KR106" s="5"/>
      <c r="KS106" s="5"/>
      <c r="KT106" s="5"/>
      <c r="KU106" s="5"/>
      <c r="KV106" s="5"/>
      <c r="KW106" s="5"/>
      <c r="KX106" s="5"/>
      <c r="KY106" s="5"/>
      <c r="KZ106" s="5"/>
      <c r="LA106" s="5"/>
      <c r="LB106" s="5"/>
      <c r="LC106" s="5"/>
      <c r="LD106" s="5"/>
      <c r="LE106" s="5"/>
      <c r="LF106" s="5"/>
      <c r="LG106" s="5"/>
      <c r="LH106" s="5"/>
      <c r="LI106" s="5"/>
      <c r="LJ106" s="5"/>
      <c r="LK106" s="5"/>
      <c r="LL106" s="5"/>
      <c r="LM106" s="5"/>
      <c r="LN106" s="5"/>
      <c r="LO106" s="5"/>
      <c r="LP106" s="5"/>
      <c r="LQ106" s="5"/>
      <c r="LR106" s="5"/>
      <c r="LS106" s="5"/>
      <c r="LT106" s="5"/>
      <c r="LU106" s="5"/>
      <c r="LV106" s="5"/>
      <c r="LW106" s="5"/>
      <c r="LX106" s="5"/>
      <c r="LY106" s="5"/>
      <c r="LZ106" s="5"/>
      <c r="MA106" s="5"/>
      <c r="MB106" s="5"/>
      <c r="MC106" s="5"/>
      <c r="MD106" s="5"/>
      <c r="ME106" s="5"/>
      <c r="MF106" s="5"/>
      <c r="MG106" s="5"/>
      <c r="MH106" s="5"/>
      <c r="MI106" s="5"/>
      <c r="MJ106" s="5"/>
      <c r="MK106" s="5"/>
      <c r="ML106" s="5"/>
      <c r="MM106" s="5"/>
      <c r="MN106" s="5"/>
      <c r="MO106" s="5"/>
      <c r="MP106" s="5"/>
      <c r="MQ106" s="5"/>
      <c r="MR106" s="5"/>
      <c r="MS106" s="5"/>
      <c r="MT106" s="5"/>
      <c r="MU106" s="5"/>
      <c r="MV106" s="5"/>
      <c r="MW106" s="5"/>
      <c r="MX106" s="5"/>
      <c r="MY106" s="5"/>
      <c r="MZ106" s="5"/>
      <c r="NA106" s="5"/>
      <c r="NB106" s="5"/>
      <c r="NC106" s="5"/>
      <c r="ND106" s="5"/>
      <c r="NE106" s="5"/>
      <c r="NF106" s="5"/>
      <c r="NG106" s="5"/>
      <c r="NH106" s="5"/>
      <c r="NI106" s="5"/>
      <c r="NJ106" s="5"/>
      <c r="NK106" s="5"/>
      <c r="NL106" s="5"/>
      <c r="NM106" s="5"/>
      <c r="NN106" s="5"/>
      <c r="NO106" s="5"/>
      <c r="NP106" s="5"/>
      <c r="NQ106" s="5"/>
      <c r="NR106" s="5"/>
      <c r="NS106" s="5"/>
      <c r="NT106" s="5"/>
      <c r="NU106" s="5"/>
      <c r="NV106" s="5"/>
      <c r="NW106" s="5"/>
      <c r="NX106" s="5"/>
      <c r="NY106" s="5"/>
      <c r="NZ106" s="5"/>
      <c r="OA106" s="5"/>
      <c r="OB106" s="5"/>
      <c r="OC106" s="5"/>
      <c r="OD106" s="5"/>
      <c r="OE106" s="5"/>
      <c r="OF106" s="5"/>
      <c r="OG106" s="5"/>
      <c r="OH106" s="5"/>
      <c r="OI106" s="5"/>
      <c r="OJ106" s="5"/>
      <c r="OK106" s="5"/>
      <c r="OL106" s="5"/>
      <c r="OM106" s="5"/>
      <c r="ON106" s="5"/>
      <c r="OO106" s="5"/>
      <c r="OP106" s="5"/>
      <c r="OQ106" s="5"/>
      <c r="OR106" s="5"/>
      <c r="OS106" s="5"/>
      <c r="OT106" s="5"/>
      <c r="OU106" s="5"/>
      <c r="OV106" s="5"/>
      <c r="OW106" s="5"/>
      <c r="OX106" s="5"/>
      <c r="OY106" s="5"/>
      <c r="OZ106" s="5"/>
      <c r="PA106" s="5"/>
      <c r="PB106" s="5"/>
      <c r="PC106" s="5"/>
      <c r="PD106" s="5"/>
      <c r="PE106" s="5"/>
      <c r="PF106" s="5"/>
      <c r="PG106" s="5"/>
      <c r="PH106" s="5"/>
      <c r="PI106" s="5"/>
      <c r="PJ106" s="5"/>
      <c r="PK106" s="5"/>
      <c r="PL106" s="5"/>
      <c r="PM106" s="5"/>
      <c r="PN106" s="5"/>
      <c r="PO106" s="5"/>
      <c r="PP106" s="5"/>
      <c r="PQ106" s="5"/>
      <c r="PR106" s="5"/>
      <c r="PS106" s="5"/>
      <c r="PT106" s="5"/>
      <c r="PU106" s="5"/>
      <c r="PV106" s="5"/>
      <c r="PW106" s="5"/>
      <c r="PX106" s="5"/>
      <c r="PY106" s="5"/>
      <c r="PZ106" s="5"/>
      <c r="QA106" s="5"/>
      <c r="QB106" s="5"/>
      <c r="QC106" s="5"/>
      <c r="QD106" s="5"/>
      <c r="QE106" s="5"/>
      <c r="QF106" s="5"/>
      <c r="QG106" s="5"/>
      <c r="QH106" s="5"/>
      <c r="QI106" s="5"/>
      <c r="QJ106" s="5"/>
      <c r="QK106" s="5"/>
      <c r="QL106" s="5"/>
      <c r="QM106" s="5"/>
      <c r="QN106" s="5"/>
      <c r="QO106" s="5"/>
      <c r="QP106" s="5"/>
      <c r="QQ106" s="5"/>
      <c r="QR106" s="5"/>
      <c r="QS106" s="5"/>
      <c r="QT106" s="5"/>
      <c r="QU106" s="5"/>
      <c r="QV106" s="5"/>
      <c r="QW106" s="5"/>
      <c r="QX106" s="5"/>
      <c r="QY106" s="5"/>
      <c r="QZ106" s="5"/>
      <c r="RA106" s="5"/>
      <c r="RB106" s="5"/>
      <c r="RC106" s="5"/>
      <c r="RD106" s="5"/>
      <c r="RE106" s="5"/>
      <c r="RF106" s="5"/>
      <c r="RG106" s="5"/>
      <c r="RH106" s="5"/>
      <c r="RI106" s="5"/>
      <c r="RJ106" s="5"/>
      <c r="RK106" s="5"/>
      <c r="RL106" s="5"/>
      <c r="RM106" s="5"/>
      <c r="RN106" s="5"/>
      <c r="RO106" s="5"/>
      <c r="RP106" s="5"/>
      <c r="RQ106" s="5"/>
      <c r="RR106" s="5"/>
      <c r="RS106" s="5"/>
      <c r="RT106" s="5"/>
      <c r="RU106" s="5"/>
      <c r="RV106" s="5"/>
      <c r="RW106" s="5"/>
      <c r="RX106" s="5"/>
      <c r="RY106" s="5"/>
      <c r="RZ106" s="5"/>
      <c r="SA106" s="5"/>
      <c r="SB106" s="5"/>
      <c r="SC106" s="5"/>
      <c r="SD106" s="5"/>
      <c r="SE106" s="5"/>
      <c r="SF106" s="5"/>
      <c r="SG106" s="5"/>
      <c r="SH106" s="5"/>
      <c r="SI106" s="5"/>
      <c r="SJ106" s="5"/>
      <c r="SK106" s="5"/>
      <c r="SL106" s="5"/>
      <c r="SM106" s="5"/>
      <c r="SN106" s="5"/>
      <c r="SO106" s="5"/>
      <c r="SP106" s="5"/>
      <c r="SQ106" s="5"/>
      <c r="SR106" s="5"/>
      <c r="SS106" s="5"/>
      <c r="ST106" s="5"/>
      <c r="SU106" s="5"/>
      <c r="SV106" s="5"/>
      <c r="SW106" s="5"/>
      <c r="SX106" s="5"/>
      <c r="SY106" s="5"/>
      <c r="SZ106" s="5"/>
      <c r="TA106" s="5"/>
      <c r="TB106" s="5"/>
      <c r="TC106" s="5"/>
      <c r="TD106" s="5"/>
      <c r="TE106" s="5"/>
      <c r="TF106" s="5"/>
      <c r="TG106" s="5"/>
      <c r="TH106" s="5"/>
      <c r="TI106" s="5"/>
      <c r="TJ106" s="5"/>
      <c r="TK106" s="5"/>
      <c r="TL106" s="5"/>
      <c r="TM106" s="5"/>
      <c r="TN106" s="5"/>
      <c r="TO106" s="5"/>
      <c r="TP106" s="5"/>
      <c r="TQ106" s="5"/>
      <c r="TR106" s="5"/>
      <c r="TS106" s="5"/>
      <c r="TT106" s="5"/>
      <c r="TU106" s="5"/>
      <c r="TV106" s="5"/>
      <c r="TW106" s="5"/>
      <c r="TX106" s="5"/>
      <c r="TY106" s="5"/>
      <c r="TZ106" s="5"/>
      <c r="UA106" s="5"/>
      <c r="UB106" s="5"/>
      <c r="UC106" s="5"/>
      <c r="UD106" s="5"/>
      <c r="UE106" s="5"/>
      <c r="UF106" s="5"/>
      <c r="UG106" s="5"/>
      <c r="UH106" s="5"/>
      <c r="UI106" s="5"/>
      <c r="UJ106" s="5"/>
      <c r="UK106" s="5"/>
      <c r="UL106" s="5"/>
      <c r="UM106" s="5"/>
      <c r="UN106" s="5"/>
      <c r="UO106" s="5"/>
      <c r="UP106" s="5"/>
      <c r="UQ106" s="5"/>
      <c r="UR106" s="5"/>
      <c r="US106" s="5"/>
      <c r="UT106" s="5"/>
      <c r="UU106" s="5"/>
      <c r="UV106" s="5"/>
      <c r="UW106" s="5"/>
      <c r="UX106" s="5"/>
      <c r="UY106" s="5"/>
      <c r="UZ106" s="5"/>
      <c r="VA106" s="5"/>
      <c r="VB106" s="5"/>
      <c r="VC106" s="5"/>
      <c r="VD106" s="5"/>
      <c r="VE106" s="5"/>
      <c r="VF106" s="5"/>
      <c r="VG106" s="5"/>
      <c r="VH106" s="5"/>
      <c r="VI106" s="5"/>
      <c r="VJ106" s="5"/>
      <c r="VK106" s="5"/>
      <c r="VL106" s="5"/>
      <c r="VM106" s="5"/>
      <c r="VN106" s="5"/>
      <c r="VO106" s="5"/>
      <c r="VP106" s="5"/>
      <c r="VQ106" s="5"/>
      <c r="VR106" s="5"/>
      <c r="VS106" s="5"/>
      <c r="VT106" s="5"/>
      <c r="VU106" s="5"/>
      <c r="VV106" s="5"/>
      <c r="VW106" s="5"/>
      <c r="VX106" s="5"/>
      <c r="VY106" s="5"/>
      <c r="VZ106" s="5"/>
      <c r="WA106" s="5"/>
      <c r="WB106" s="5"/>
      <c r="WC106" s="5"/>
      <c r="WD106" s="5"/>
      <c r="WE106" s="5"/>
      <c r="WF106" s="5"/>
      <c r="WG106" s="5"/>
      <c r="WH106" s="5"/>
      <c r="WI106" s="5"/>
      <c r="WJ106" s="5"/>
      <c r="WK106" s="5"/>
      <c r="WL106" s="5"/>
      <c r="WM106" s="5"/>
      <c r="WN106" s="5"/>
      <c r="WO106" s="5"/>
      <c r="WP106" s="5"/>
      <c r="WQ106" s="5"/>
      <c r="WR106" s="5"/>
      <c r="WS106" s="5"/>
      <c r="WT106" s="5"/>
      <c r="WU106" s="5"/>
      <c r="WV106" s="5"/>
      <c r="WW106" s="5"/>
      <c r="WX106" s="5"/>
      <c r="WY106" s="5"/>
      <c r="WZ106" s="5"/>
      <c r="XA106" s="5"/>
      <c r="XB106" s="5"/>
      <c r="XC106" s="5"/>
      <c r="XD106" s="5"/>
      <c r="XE106" s="5"/>
      <c r="XF106" s="5"/>
      <c r="XG106" s="5"/>
      <c r="XH106" s="5"/>
      <c r="XI106" s="5"/>
      <c r="XJ106" s="5"/>
      <c r="XK106" s="5"/>
      <c r="XL106" s="5"/>
      <c r="XM106" s="5"/>
      <c r="XN106" s="5"/>
      <c r="XO106" s="5"/>
      <c r="XP106" s="5"/>
      <c r="XQ106" s="5"/>
      <c r="XR106" s="5"/>
      <c r="XS106" s="5"/>
      <c r="XT106" s="5"/>
      <c r="XU106" s="5"/>
      <c r="XV106" s="5"/>
      <c r="XW106" s="5"/>
      <c r="XX106" s="5"/>
      <c r="XY106" s="5"/>
      <c r="XZ106" s="5"/>
      <c r="YA106" s="5"/>
      <c r="YB106" s="5"/>
      <c r="YC106" s="5"/>
      <c r="YD106" s="5"/>
      <c r="YE106" s="5"/>
      <c r="YF106" s="5"/>
      <c r="YG106" s="5"/>
      <c r="YH106" s="5"/>
      <c r="YI106" s="5"/>
      <c r="YJ106" s="5"/>
      <c r="YK106" s="5"/>
      <c r="YL106" s="5"/>
      <c r="YM106" s="5"/>
      <c r="YN106" s="5"/>
      <c r="YO106" s="5"/>
      <c r="YP106" s="5"/>
      <c r="YQ106" s="5"/>
      <c r="YR106" s="5"/>
      <c r="YS106" s="5"/>
      <c r="YT106" s="5"/>
      <c r="YU106" s="5"/>
      <c r="YV106" s="5"/>
      <c r="YW106" s="5"/>
      <c r="YX106" s="5"/>
      <c r="YY106" s="5"/>
      <c r="YZ106" s="5"/>
      <c r="ZA106" s="5"/>
      <c r="ZB106" s="5"/>
      <c r="ZC106" s="5"/>
      <c r="ZD106" s="5"/>
      <c r="ZE106" s="5"/>
      <c r="ZF106" s="5"/>
      <c r="ZG106" s="5"/>
      <c r="ZH106" s="5"/>
      <c r="ZI106" s="5"/>
      <c r="ZJ106" s="5"/>
      <c r="ZK106" s="5"/>
      <c r="ZL106" s="5"/>
      <c r="ZM106" s="5"/>
      <c r="ZN106" s="5"/>
      <c r="ZO106" s="5"/>
      <c r="ZP106" s="5"/>
      <c r="ZQ106" s="5"/>
      <c r="ZR106" s="5"/>
      <c r="ZS106" s="5"/>
      <c r="ZT106" s="5"/>
      <c r="ZU106" s="5"/>
      <c r="ZV106" s="5"/>
      <c r="ZW106" s="5"/>
      <c r="ZX106" s="5"/>
      <c r="ZY106" s="5"/>
      <c r="ZZ106" s="5"/>
      <c r="AAA106" s="5"/>
      <c r="AAB106" s="5"/>
      <c r="AAC106" s="5"/>
      <c r="AAD106" s="5"/>
      <c r="AAE106" s="5"/>
      <c r="AAF106" s="5"/>
      <c r="AAG106" s="5"/>
      <c r="AAH106" s="5"/>
      <c r="AAI106" s="5"/>
      <c r="AAJ106" s="5"/>
      <c r="AAK106" s="5"/>
      <c r="AAL106" s="5"/>
      <c r="AAM106" s="5"/>
      <c r="AAN106" s="5"/>
      <c r="AAO106" s="5"/>
      <c r="AAP106" s="5"/>
      <c r="AAQ106" s="5"/>
      <c r="AAR106" s="5"/>
      <c r="AAS106" s="5"/>
      <c r="AAT106" s="5"/>
      <c r="AAU106" s="5"/>
      <c r="AAV106" s="5"/>
      <c r="AAW106" s="5"/>
      <c r="AAX106" s="5"/>
      <c r="AAY106" s="5"/>
      <c r="AAZ106" s="5"/>
      <c r="ABA106" s="5"/>
      <c r="ABB106" s="5"/>
      <c r="ABC106" s="5"/>
      <c r="ABD106" s="5"/>
      <c r="ABE106" s="5"/>
      <c r="ABF106" s="5"/>
      <c r="ABG106" s="5"/>
      <c r="ABH106" s="5"/>
      <c r="ABI106" s="5"/>
      <c r="ABJ106" s="5"/>
      <c r="ABK106" s="5"/>
      <c r="ABL106" s="5"/>
      <c r="ABM106" s="5"/>
      <c r="ABN106" s="5"/>
      <c r="ABO106" s="5"/>
      <c r="ABP106" s="5"/>
      <c r="ABQ106" s="5"/>
      <c r="ABR106" s="5"/>
      <c r="ABS106" s="5"/>
      <c r="ABT106" s="5"/>
      <c r="ABU106" s="5"/>
      <c r="ABV106" s="5"/>
      <c r="ABW106" s="5"/>
      <c r="ABX106" s="5"/>
      <c r="ABY106" s="5"/>
      <c r="ABZ106" s="5"/>
      <c r="ACA106" s="5"/>
      <c r="ACB106" s="5"/>
      <c r="ACC106" s="5"/>
      <c r="ACD106" s="5"/>
      <c r="ACE106" s="5"/>
      <c r="ACF106" s="5"/>
      <c r="ACG106" s="5"/>
      <c r="ACH106" s="5"/>
      <c r="ACI106" s="5"/>
      <c r="ACJ106" s="5"/>
      <c r="ACK106" s="5"/>
      <c r="ACL106" s="5"/>
      <c r="ACM106" s="5"/>
      <c r="ACN106" s="5"/>
      <c r="ACO106" s="5"/>
      <c r="ACP106" s="5"/>
      <c r="ACQ106" s="5"/>
      <c r="ACR106" s="5"/>
      <c r="ACS106" s="5"/>
      <c r="ACT106" s="5"/>
      <c r="ACU106" s="5"/>
      <c r="ACV106" s="5"/>
      <c r="ACW106" s="5"/>
      <c r="ACX106" s="5"/>
      <c r="ACY106" s="5"/>
      <c r="ACZ106" s="5"/>
      <c r="ADA106" s="5"/>
      <c r="ADB106" s="5"/>
      <c r="ADC106" s="5"/>
      <c r="ADD106" s="5"/>
      <c r="ADE106" s="5"/>
      <c r="ADF106" s="5"/>
      <c r="ADG106" s="5"/>
      <c r="ADH106" s="5"/>
      <c r="ADI106" s="5"/>
      <c r="ADJ106" s="5"/>
      <c r="ADK106" s="5"/>
      <c r="ADL106" s="5"/>
      <c r="ADM106" s="5"/>
      <c r="ADN106" s="5"/>
      <c r="ADO106" s="5"/>
      <c r="ADP106" s="5"/>
      <c r="ADQ106" s="5"/>
      <c r="ADR106" s="5"/>
      <c r="ADS106" s="5"/>
      <c r="ADT106" s="5"/>
      <c r="ADU106" s="5"/>
      <c r="ADV106" s="5"/>
      <c r="ADW106" s="5"/>
      <c r="ADX106" s="5"/>
      <c r="ADY106" s="5"/>
      <c r="ADZ106" s="5"/>
      <c r="AEA106" s="5"/>
      <c r="AEB106" s="5"/>
      <c r="AEC106" s="5"/>
      <c r="AED106" s="5"/>
      <c r="AEE106" s="5"/>
      <c r="AEF106" s="5"/>
      <c r="AEG106" s="5"/>
      <c r="AEH106" s="5"/>
      <c r="AEI106" s="5"/>
      <c r="AEJ106" s="5"/>
      <c r="AEK106" s="5"/>
      <c r="AEL106" s="5"/>
      <c r="AEM106" s="5"/>
      <c r="AEN106" s="5"/>
      <c r="AEO106" s="5"/>
      <c r="AEP106" s="5"/>
      <c r="AEQ106" s="5"/>
      <c r="AER106" s="5"/>
      <c r="AES106" s="5"/>
      <c r="AET106" s="5"/>
      <c r="AEU106" s="5"/>
      <c r="AEV106" s="5"/>
      <c r="AEW106" s="5"/>
      <c r="AEX106" s="5"/>
      <c r="AEY106" s="5"/>
      <c r="AEZ106" s="5"/>
      <c r="AFA106" s="5"/>
      <c r="AFB106" s="5"/>
      <c r="AFC106" s="5"/>
      <c r="AFD106" s="5"/>
      <c r="AFE106" s="5"/>
      <c r="AFF106" s="5"/>
      <c r="AFG106" s="5"/>
      <c r="AFH106" s="5"/>
      <c r="AFI106" s="5"/>
      <c r="AFJ106" s="5"/>
      <c r="AFK106" s="5"/>
      <c r="AFL106" s="5"/>
      <c r="AFM106" s="5"/>
      <c r="AFN106" s="5"/>
      <c r="AFO106" s="5"/>
      <c r="AFP106" s="5"/>
      <c r="AFQ106" s="5"/>
      <c r="AFR106" s="5"/>
      <c r="AFS106" s="5"/>
      <c r="AFT106" s="5"/>
      <c r="AFU106" s="5"/>
      <c r="AFV106" s="5"/>
      <c r="AFW106" s="5"/>
      <c r="AFX106" s="5"/>
      <c r="AFY106" s="5"/>
      <c r="AFZ106" s="5"/>
      <c r="AGA106" s="5"/>
      <c r="AGB106" s="5"/>
      <c r="AGC106" s="5"/>
      <c r="AGD106" s="5"/>
      <c r="AGE106" s="5"/>
      <c r="AGF106" s="5"/>
      <c r="AGG106" s="5"/>
      <c r="AGH106" s="5"/>
      <c r="AGI106" s="5"/>
      <c r="AGJ106" s="5"/>
      <c r="AGK106" s="5"/>
      <c r="AGL106" s="5"/>
      <c r="AGM106" s="5"/>
      <c r="AGN106" s="5"/>
      <c r="AGO106" s="5"/>
      <c r="AGP106" s="5"/>
      <c r="AGQ106" s="5"/>
      <c r="AGR106" s="5"/>
      <c r="AGS106" s="5"/>
      <c r="AGT106" s="5"/>
      <c r="AGU106" s="5"/>
      <c r="AGV106" s="5"/>
      <c r="AGW106" s="5"/>
      <c r="AGX106" s="5"/>
      <c r="AGY106" s="5"/>
      <c r="AGZ106" s="5"/>
      <c r="AHA106" s="5"/>
      <c r="AHB106" s="5"/>
      <c r="AHC106" s="5"/>
      <c r="AHD106" s="5"/>
      <c r="AHE106" s="5"/>
      <c r="AHF106" s="5"/>
      <c r="AHG106" s="5"/>
      <c r="AHH106" s="5"/>
      <c r="AHI106" s="5"/>
      <c r="AHJ106" s="5"/>
      <c r="AHK106" s="5"/>
      <c r="AHL106" s="5"/>
      <c r="AHM106" s="5"/>
      <c r="AHN106" s="5"/>
      <c r="AHO106" s="5"/>
      <c r="AHP106" s="5"/>
      <c r="AHQ106" s="5"/>
      <c r="AHR106" s="5"/>
      <c r="AHS106" s="5"/>
      <c r="AHT106" s="5"/>
      <c r="AHU106" s="5"/>
      <c r="AHV106" s="5"/>
      <c r="AHW106" s="5"/>
      <c r="AHX106" s="5"/>
      <c r="AHY106" s="5"/>
      <c r="AHZ106" s="5"/>
      <c r="AIA106" s="5"/>
      <c r="AIB106" s="5"/>
      <c r="AIC106" s="5"/>
      <c r="AID106" s="5"/>
      <c r="AIE106" s="5"/>
      <c r="AIF106" s="5"/>
      <c r="AIG106" s="5"/>
      <c r="AIH106" s="5"/>
      <c r="AII106" s="5"/>
      <c r="AIJ106" s="5"/>
      <c r="AIK106" s="5"/>
      <c r="AIL106" s="5"/>
      <c r="AIM106" s="5"/>
      <c r="AIN106" s="5"/>
      <c r="AIO106" s="5"/>
      <c r="AIP106" s="5"/>
      <c r="AIQ106" s="5"/>
      <c r="AIR106" s="5"/>
      <c r="AIS106" s="5"/>
      <c r="AIT106" s="5"/>
      <c r="AIU106" s="5"/>
      <c r="AIV106" s="5"/>
      <c r="AIW106" s="5"/>
      <c r="AIX106" s="5"/>
      <c r="AIY106" s="5"/>
      <c r="AIZ106" s="5"/>
      <c r="AJA106" s="5"/>
      <c r="AJB106" s="5"/>
      <c r="AJC106" s="5"/>
      <c r="AJD106" s="5"/>
      <c r="AJE106" s="5"/>
      <c r="AJF106" s="5"/>
      <c r="AJG106" s="5"/>
      <c r="AJH106" s="5"/>
      <c r="AJI106" s="5"/>
      <c r="AJJ106" s="5"/>
      <c r="AJK106" s="5"/>
      <c r="AJL106" s="5"/>
      <c r="AJM106" s="5"/>
      <c r="AJN106" s="5"/>
      <c r="AJO106" s="5"/>
      <c r="AJP106" s="5"/>
      <c r="AJQ106" s="5"/>
      <c r="AJR106" s="5"/>
      <c r="AJS106" s="5"/>
      <c r="AJT106" s="5"/>
      <c r="AJU106" s="5"/>
      <c r="AJV106" s="5"/>
      <c r="AJW106" s="5"/>
      <c r="AJX106" s="5"/>
      <c r="AJY106" s="5"/>
      <c r="AJZ106" s="5"/>
      <c r="AKA106" s="5"/>
      <c r="AKB106" s="5"/>
      <c r="AKC106" s="5"/>
      <c r="AKD106" s="5"/>
      <c r="AKE106" s="5"/>
      <c r="AKF106" s="5"/>
      <c r="AKG106" s="5"/>
      <c r="AKH106" s="5"/>
      <c r="AKI106" s="5"/>
      <c r="AKJ106" s="5"/>
      <c r="AKK106" s="5"/>
      <c r="AKL106" s="5"/>
      <c r="AKM106" s="5"/>
      <c r="AKN106" s="5"/>
      <c r="AKO106" s="5"/>
      <c r="AKP106" s="5"/>
      <c r="AKQ106" s="5"/>
      <c r="AKR106" s="5"/>
      <c r="AKS106" s="5"/>
      <c r="AKT106" s="5"/>
      <c r="AKU106" s="5"/>
      <c r="AKV106" s="5"/>
      <c r="AKW106" s="5"/>
      <c r="AKX106" s="5"/>
      <c r="AKY106" s="5"/>
      <c r="AKZ106" s="5"/>
      <c r="ALA106" s="5"/>
      <c r="ALB106" s="5"/>
      <c r="ALC106" s="5"/>
      <c r="ALD106" s="5"/>
      <c r="ALE106" s="5"/>
      <c r="ALF106" s="5"/>
      <c r="ALG106" s="5"/>
      <c r="ALH106" s="5"/>
      <c r="ALI106" s="5"/>
      <c r="ALJ106" s="5"/>
      <c r="ALK106" s="5"/>
      <c r="ALL106" s="5"/>
      <c r="ALM106" s="5"/>
      <c r="ALN106" s="5"/>
      <c r="ALO106" s="5"/>
      <c r="ALP106" s="5"/>
      <c r="ALQ106" s="5"/>
      <c r="ALR106" s="5"/>
      <c r="ALS106" s="5"/>
      <c r="ALT106" s="5"/>
      <c r="ALU106" s="5"/>
      <c r="ALV106" s="5"/>
      <c r="ALW106" s="5"/>
      <c r="ALX106" s="5"/>
      <c r="ALY106" s="5"/>
      <c r="ALZ106" s="5"/>
      <c r="AMA106" s="5"/>
      <c r="AMB106" s="5"/>
      <c r="AMC106" s="5"/>
      <c r="AMD106" s="5"/>
      <c r="AME106" s="5"/>
      <c r="AMF106" s="5"/>
      <c r="AMG106" s="5"/>
      <c r="AMH106" s="5"/>
      <c r="AMI106" s="5"/>
      <c r="AMJ106" s="5"/>
      <c r="AMK106" s="5"/>
    </row>
    <row r="107" spans="1:1025" ht="92.25" customHeight="1">
      <c r="A107" s="16">
        <v>1</v>
      </c>
      <c r="B107" s="103" t="s">
        <v>165</v>
      </c>
      <c r="C107" s="99">
        <v>1971</v>
      </c>
      <c r="D107" s="99" t="s">
        <v>37</v>
      </c>
      <c r="E107" s="183" t="s">
        <v>108</v>
      </c>
      <c r="F107" s="99">
        <v>2</v>
      </c>
      <c r="G107" s="99">
        <v>2</v>
      </c>
      <c r="H107" s="273">
        <v>575.29999999999995</v>
      </c>
      <c r="I107" s="273">
        <v>520.70000000000005</v>
      </c>
      <c r="J107" s="273">
        <v>422.3</v>
      </c>
      <c r="K107" s="277">
        <v>21</v>
      </c>
      <c r="L107" s="276">
        <v>1446852.08</v>
      </c>
      <c r="M107" s="104">
        <v>619542.05000000005</v>
      </c>
      <c r="N107" s="104">
        <v>411918.79</v>
      </c>
      <c r="O107" s="104">
        <v>198363.42</v>
      </c>
      <c r="P107" s="104">
        <v>217027.82</v>
      </c>
      <c r="Q107" s="104" t="s">
        <v>39</v>
      </c>
      <c r="R107" s="19" t="s">
        <v>166</v>
      </c>
      <c r="S107" s="20">
        <f>L107/I107</f>
        <v>2778.67</v>
      </c>
      <c r="T107" s="20">
        <v>18651.8</v>
      </c>
      <c r="U107" s="22">
        <v>42369</v>
      </c>
      <c r="V107" s="12">
        <v>5</v>
      </c>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row>
    <row r="108" spans="1:1025" ht="81" customHeight="1">
      <c r="A108" s="16">
        <v>2</v>
      </c>
      <c r="B108" s="103" t="s">
        <v>167</v>
      </c>
      <c r="C108" s="99">
        <v>1966</v>
      </c>
      <c r="D108" s="99">
        <v>1981</v>
      </c>
      <c r="E108" s="183" t="s">
        <v>126</v>
      </c>
      <c r="F108" s="99">
        <v>2</v>
      </c>
      <c r="G108" s="99">
        <v>1</v>
      </c>
      <c r="H108" s="273">
        <v>360.6</v>
      </c>
      <c r="I108" s="273">
        <v>332.3</v>
      </c>
      <c r="J108" s="273">
        <v>203.1</v>
      </c>
      <c r="K108" s="277">
        <v>17</v>
      </c>
      <c r="L108" s="276">
        <v>962813.68</v>
      </c>
      <c r="M108" s="104">
        <v>412276.81</v>
      </c>
      <c r="N108" s="104">
        <v>274113.06</v>
      </c>
      <c r="O108" s="104">
        <v>132001.75</v>
      </c>
      <c r="P108" s="104">
        <v>144422.06</v>
      </c>
      <c r="Q108" s="104" t="s">
        <v>39</v>
      </c>
      <c r="R108" s="19" t="s">
        <v>168</v>
      </c>
      <c r="S108" s="20">
        <f>L108/I108</f>
        <v>2897.42</v>
      </c>
      <c r="T108" s="20">
        <v>18651.8</v>
      </c>
      <c r="U108" s="22">
        <v>42369</v>
      </c>
      <c r="V108" s="12">
        <v>4</v>
      </c>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row>
    <row r="109" spans="1:1025" ht="138.75" customHeight="1">
      <c r="A109" s="16">
        <v>3</v>
      </c>
      <c r="B109" s="103" t="s">
        <v>169</v>
      </c>
      <c r="C109" s="99">
        <v>1987</v>
      </c>
      <c r="D109" s="99" t="s">
        <v>37</v>
      </c>
      <c r="E109" s="183" t="s">
        <v>68</v>
      </c>
      <c r="F109" s="99">
        <v>2</v>
      </c>
      <c r="G109" s="99">
        <v>3</v>
      </c>
      <c r="H109" s="273">
        <v>1259.4000000000001</v>
      </c>
      <c r="I109" s="273">
        <v>1035.0999999999999</v>
      </c>
      <c r="J109" s="273">
        <v>1000.9</v>
      </c>
      <c r="K109" s="277">
        <v>36</v>
      </c>
      <c r="L109" s="276">
        <v>3363932.32</v>
      </c>
      <c r="M109" s="104">
        <v>1440435.8</v>
      </c>
      <c r="N109" s="104">
        <v>957711.54</v>
      </c>
      <c r="O109" s="104">
        <v>461195.13</v>
      </c>
      <c r="P109" s="104">
        <f>L109*0.15</f>
        <v>504589.85</v>
      </c>
      <c r="Q109" s="104" t="s">
        <v>39</v>
      </c>
      <c r="R109" s="19" t="s">
        <v>170</v>
      </c>
      <c r="S109" s="20">
        <f>L109/I109</f>
        <v>3249.86</v>
      </c>
      <c r="T109" s="20">
        <v>18651.8</v>
      </c>
      <c r="U109" s="22">
        <v>42369</v>
      </c>
      <c r="V109" s="12">
        <v>7</v>
      </c>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row>
    <row r="110" spans="1:1025" ht="91.5" customHeight="1">
      <c r="A110" s="16">
        <v>4</v>
      </c>
      <c r="B110" s="103" t="s">
        <v>171</v>
      </c>
      <c r="C110" s="99">
        <v>1985</v>
      </c>
      <c r="D110" s="99" t="s">
        <v>37</v>
      </c>
      <c r="E110" s="183" t="s">
        <v>68</v>
      </c>
      <c r="F110" s="99">
        <v>5</v>
      </c>
      <c r="G110" s="99">
        <v>6</v>
      </c>
      <c r="H110" s="273">
        <v>5169.3</v>
      </c>
      <c r="I110" s="273">
        <v>4351.8999999999996</v>
      </c>
      <c r="J110" s="273">
        <v>4223.7</v>
      </c>
      <c r="K110" s="277">
        <v>165</v>
      </c>
      <c r="L110" s="276">
        <v>4452502.67</v>
      </c>
      <c r="M110" s="104">
        <f>1669112.91+237448.713</f>
        <v>1906561.62</v>
      </c>
      <c r="N110" s="104">
        <f>1109753.5+157874.01</f>
        <v>1267627.51</v>
      </c>
      <c r="O110" s="104">
        <f>534412.39+76025.74</f>
        <v>610438.13</v>
      </c>
      <c r="P110" s="104">
        <f>584696.27+83179.14</f>
        <v>667875.41</v>
      </c>
      <c r="Q110" s="104" t="s">
        <v>39</v>
      </c>
      <c r="R110" s="19" t="s">
        <v>172</v>
      </c>
      <c r="S110" s="20">
        <f>L110/I110</f>
        <v>1023.12</v>
      </c>
      <c r="T110" s="20">
        <v>18651.8</v>
      </c>
      <c r="U110" s="22">
        <v>42369</v>
      </c>
      <c r="V110" s="12">
        <v>4</v>
      </c>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row>
    <row r="111" spans="1:1025" ht="24.75" customHeight="1">
      <c r="A111" s="16">
        <v>5</v>
      </c>
      <c r="B111" s="103" t="s">
        <v>173</v>
      </c>
      <c r="C111" s="99">
        <v>1963</v>
      </c>
      <c r="D111" s="99">
        <v>1981</v>
      </c>
      <c r="E111" s="183" t="s">
        <v>126</v>
      </c>
      <c r="F111" s="99">
        <v>2</v>
      </c>
      <c r="G111" s="99">
        <v>1</v>
      </c>
      <c r="H111" s="273">
        <v>358.3</v>
      </c>
      <c r="I111" s="273">
        <v>331.3</v>
      </c>
      <c r="J111" s="273">
        <v>331.3</v>
      </c>
      <c r="K111" s="277">
        <v>10</v>
      </c>
      <c r="L111" s="276">
        <v>946700.53</v>
      </c>
      <c r="M111" s="104">
        <v>362449.14</v>
      </c>
      <c r="N111" s="104">
        <v>240983.81</v>
      </c>
      <c r="O111" s="104">
        <v>201262.5</v>
      </c>
      <c r="P111" s="104">
        <f>L111*0.15</f>
        <v>142005.07999999999</v>
      </c>
      <c r="Q111" s="104" t="s">
        <v>60</v>
      </c>
      <c r="R111" s="19" t="s">
        <v>127</v>
      </c>
      <c r="S111" s="20">
        <f>L111/I111</f>
        <v>2857.53</v>
      </c>
      <c r="T111" s="20">
        <v>18651.8</v>
      </c>
      <c r="U111" s="22">
        <v>42369</v>
      </c>
      <c r="V111" s="12">
        <v>2</v>
      </c>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row>
    <row r="112" spans="1:1025" s="179" customFormat="1" ht="25.5" customHeight="1">
      <c r="A112" s="251" t="s">
        <v>174</v>
      </c>
      <c r="B112" s="251"/>
      <c r="C112" s="251"/>
      <c r="D112" s="251"/>
      <c r="E112" s="251"/>
      <c r="F112" s="251"/>
      <c r="G112" s="251"/>
      <c r="H112" s="280">
        <f t="shared" ref="H112:P112" si="12">SUM(H107:H111)</f>
        <v>7722.9</v>
      </c>
      <c r="I112" s="280">
        <f t="shared" si="12"/>
        <v>6571.3</v>
      </c>
      <c r="J112" s="280">
        <f t="shared" si="12"/>
        <v>6181.3</v>
      </c>
      <c r="K112" s="279">
        <f t="shared" si="12"/>
        <v>249</v>
      </c>
      <c r="L112" s="278">
        <f t="shared" si="12"/>
        <v>11172801.279999999</v>
      </c>
      <c r="M112" s="27">
        <f t="shared" si="12"/>
        <v>4741265.42</v>
      </c>
      <c r="N112" s="27">
        <f t="shared" si="12"/>
        <v>3152354.71</v>
      </c>
      <c r="O112" s="27">
        <f t="shared" si="12"/>
        <v>1603260.93</v>
      </c>
      <c r="P112" s="27">
        <f t="shared" si="12"/>
        <v>1675920.22</v>
      </c>
      <c r="Q112" s="180" t="s">
        <v>39</v>
      </c>
      <c r="R112" s="93" t="s">
        <v>105</v>
      </c>
      <c r="S112" s="93" t="s">
        <v>105</v>
      </c>
      <c r="T112" s="93" t="s">
        <v>105</v>
      </c>
      <c r="U112" s="93" t="s">
        <v>105</v>
      </c>
      <c r="V112" s="178"/>
    </row>
    <row r="113" spans="1:1025" s="172" customFormat="1" ht="25.5" customHeight="1">
      <c r="A113" s="252" t="s">
        <v>175</v>
      </c>
      <c r="B113" s="252"/>
      <c r="C113" s="252"/>
      <c r="D113" s="252"/>
      <c r="E113" s="252"/>
      <c r="F113" s="252"/>
      <c r="G113" s="252"/>
      <c r="H113" s="252"/>
      <c r="I113" s="252"/>
      <c r="J113" s="252"/>
      <c r="K113" s="252"/>
      <c r="L113" s="252"/>
      <c r="M113" s="252"/>
      <c r="N113" s="252"/>
      <c r="O113" s="252"/>
      <c r="P113" s="252"/>
      <c r="Q113" s="252"/>
      <c r="R113" s="252"/>
      <c r="S113" s="252"/>
      <c r="T113" s="252"/>
      <c r="U113" s="252"/>
      <c r="V113" s="18"/>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c r="II113" s="5"/>
      <c r="IJ113" s="5"/>
      <c r="IK113" s="5"/>
      <c r="IL113" s="5"/>
      <c r="IM113" s="5"/>
      <c r="IN113" s="5"/>
      <c r="IO113" s="5"/>
      <c r="IP113" s="5"/>
      <c r="IQ113" s="5"/>
      <c r="IR113" s="5"/>
      <c r="IS113" s="5"/>
      <c r="IT113" s="5"/>
      <c r="IU113" s="5"/>
      <c r="IV113" s="5"/>
      <c r="IW113" s="5"/>
      <c r="IX113" s="5"/>
      <c r="IY113" s="5"/>
      <c r="IZ113" s="5"/>
      <c r="JA113" s="5"/>
      <c r="JB113" s="5"/>
      <c r="JC113" s="5"/>
      <c r="JD113" s="5"/>
      <c r="JE113" s="5"/>
      <c r="JF113" s="5"/>
      <c r="JG113" s="5"/>
      <c r="JH113" s="5"/>
      <c r="JI113" s="5"/>
      <c r="JJ113" s="5"/>
      <c r="JK113" s="5"/>
      <c r="JL113" s="5"/>
      <c r="JM113" s="5"/>
      <c r="JN113" s="5"/>
      <c r="JO113" s="5"/>
      <c r="JP113" s="5"/>
      <c r="JQ113" s="5"/>
      <c r="JR113" s="5"/>
      <c r="JS113" s="5"/>
      <c r="JT113" s="5"/>
      <c r="JU113" s="5"/>
      <c r="JV113" s="5"/>
      <c r="JW113" s="5"/>
      <c r="JX113" s="5"/>
      <c r="JY113" s="5"/>
      <c r="JZ113" s="5"/>
      <c r="KA113" s="5"/>
      <c r="KB113" s="5"/>
      <c r="KC113" s="5"/>
      <c r="KD113" s="5"/>
      <c r="KE113" s="5"/>
      <c r="KF113" s="5"/>
      <c r="KG113" s="5"/>
      <c r="KH113" s="5"/>
      <c r="KI113" s="5"/>
      <c r="KJ113" s="5"/>
      <c r="KK113" s="5"/>
      <c r="KL113" s="5"/>
      <c r="KM113" s="5"/>
      <c r="KN113" s="5"/>
      <c r="KO113" s="5"/>
      <c r="KP113" s="5"/>
      <c r="KQ113" s="5"/>
      <c r="KR113" s="5"/>
      <c r="KS113" s="5"/>
      <c r="KT113" s="5"/>
      <c r="KU113" s="5"/>
      <c r="KV113" s="5"/>
      <c r="KW113" s="5"/>
      <c r="KX113" s="5"/>
      <c r="KY113" s="5"/>
      <c r="KZ113" s="5"/>
      <c r="LA113" s="5"/>
      <c r="LB113" s="5"/>
      <c r="LC113" s="5"/>
      <c r="LD113" s="5"/>
      <c r="LE113" s="5"/>
      <c r="LF113" s="5"/>
      <c r="LG113" s="5"/>
      <c r="LH113" s="5"/>
      <c r="LI113" s="5"/>
      <c r="LJ113" s="5"/>
      <c r="LK113" s="5"/>
      <c r="LL113" s="5"/>
      <c r="LM113" s="5"/>
      <c r="LN113" s="5"/>
      <c r="LO113" s="5"/>
      <c r="LP113" s="5"/>
      <c r="LQ113" s="5"/>
      <c r="LR113" s="5"/>
      <c r="LS113" s="5"/>
      <c r="LT113" s="5"/>
      <c r="LU113" s="5"/>
      <c r="LV113" s="5"/>
      <c r="LW113" s="5"/>
      <c r="LX113" s="5"/>
      <c r="LY113" s="5"/>
      <c r="LZ113" s="5"/>
      <c r="MA113" s="5"/>
      <c r="MB113" s="5"/>
      <c r="MC113" s="5"/>
      <c r="MD113" s="5"/>
      <c r="ME113" s="5"/>
      <c r="MF113" s="5"/>
      <c r="MG113" s="5"/>
      <c r="MH113" s="5"/>
      <c r="MI113" s="5"/>
      <c r="MJ113" s="5"/>
      <c r="MK113" s="5"/>
      <c r="ML113" s="5"/>
      <c r="MM113" s="5"/>
      <c r="MN113" s="5"/>
      <c r="MO113" s="5"/>
      <c r="MP113" s="5"/>
      <c r="MQ113" s="5"/>
      <c r="MR113" s="5"/>
      <c r="MS113" s="5"/>
      <c r="MT113" s="5"/>
      <c r="MU113" s="5"/>
      <c r="MV113" s="5"/>
      <c r="MW113" s="5"/>
      <c r="MX113" s="5"/>
      <c r="MY113" s="5"/>
      <c r="MZ113" s="5"/>
      <c r="NA113" s="5"/>
      <c r="NB113" s="5"/>
      <c r="NC113" s="5"/>
      <c r="ND113" s="5"/>
      <c r="NE113" s="5"/>
      <c r="NF113" s="5"/>
      <c r="NG113" s="5"/>
      <c r="NH113" s="5"/>
      <c r="NI113" s="5"/>
      <c r="NJ113" s="5"/>
      <c r="NK113" s="5"/>
      <c r="NL113" s="5"/>
      <c r="NM113" s="5"/>
      <c r="NN113" s="5"/>
      <c r="NO113" s="5"/>
      <c r="NP113" s="5"/>
      <c r="NQ113" s="5"/>
      <c r="NR113" s="5"/>
      <c r="NS113" s="5"/>
      <c r="NT113" s="5"/>
      <c r="NU113" s="5"/>
      <c r="NV113" s="5"/>
      <c r="NW113" s="5"/>
      <c r="NX113" s="5"/>
      <c r="NY113" s="5"/>
      <c r="NZ113" s="5"/>
      <c r="OA113" s="5"/>
      <c r="OB113" s="5"/>
      <c r="OC113" s="5"/>
      <c r="OD113" s="5"/>
      <c r="OE113" s="5"/>
      <c r="OF113" s="5"/>
      <c r="OG113" s="5"/>
      <c r="OH113" s="5"/>
      <c r="OI113" s="5"/>
      <c r="OJ113" s="5"/>
      <c r="OK113" s="5"/>
      <c r="OL113" s="5"/>
      <c r="OM113" s="5"/>
      <c r="ON113" s="5"/>
      <c r="OO113" s="5"/>
      <c r="OP113" s="5"/>
      <c r="OQ113" s="5"/>
      <c r="OR113" s="5"/>
      <c r="OS113" s="5"/>
      <c r="OT113" s="5"/>
      <c r="OU113" s="5"/>
      <c r="OV113" s="5"/>
      <c r="OW113" s="5"/>
      <c r="OX113" s="5"/>
      <c r="OY113" s="5"/>
      <c r="OZ113" s="5"/>
      <c r="PA113" s="5"/>
      <c r="PB113" s="5"/>
      <c r="PC113" s="5"/>
      <c r="PD113" s="5"/>
      <c r="PE113" s="5"/>
      <c r="PF113" s="5"/>
      <c r="PG113" s="5"/>
      <c r="PH113" s="5"/>
      <c r="PI113" s="5"/>
      <c r="PJ113" s="5"/>
      <c r="PK113" s="5"/>
      <c r="PL113" s="5"/>
      <c r="PM113" s="5"/>
      <c r="PN113" s="5"/>
      <c r="PO113" s="5"/>
      <c r="PP113" s="5"/>
      <c r="PQ113" s="5"/>
      <c r="PR113" s="5"/>
      <c r="PS113" s="5"/>
      <c r="PT113" s="5"/>
      <c r="PU113" s="5"/>
      <c r="PV113" s="5"/>
      <c r="PW113" s="5"/>
      <c r="PX113" s="5"/>
      <c r="PY113" s="5"/>
      <c r="PZ113" s="5"/>
      <c r="QA113" s="5"/>
      <c r="QB113" s="5"/>
      <c r="QC113" s="5"/>
      <c r="QD113" s="5"/>
      <c r="QE113" s="5"/>
      <c r="QF113" s="5"/>
      <c r="QG113" s="5"/>
      <c r="QH113" s="5"/>
      <c r="QI113" s="5"/>
      <c r="QJ113" s="5"/>
      <c r="QK113" s="5"/>
      <c r="QL113" s="5"/>
      <c r="QM113" s="5"/>
      <c r="QN113" s="5"/>
      <c r="QO113" s="5"/>
      <c r="QP113" s="5"/>
      <c r="QQ113" s="5"/>
      <c r="QR113" s="5"/>
      <c r="QS113" s="5"/>
      <c r="QT113" s="5"/>
      <c r="QU113" s="5"/>
      <c r="QV113" s="5"/>
      <c r="QW113" s="5"/>
      <c r="QX113" s="5"/>
      <c r="QY113" s="5"/>
      <c r="QZ113" s="5"/>
      <c r="RA113" s="5"/>
      <c r="RB113" s="5"/>
      <c r="RC113" s="5"/>
      <c r="RD113" s="5"/>
      <c r="RE113" s="5"/>
      <c r="RF113" s="5"/>
      <c r="RG113" s="5"/>
      <c r="RH113" s="5"/>
      <c r="RI113" s="5"/>
      <c r="RJ113" s="5"/>
      <c r="RK113" s="5"/>
      <c r="RL113" s="5"/>
      <c r="RM113" s="5"/>
      <c r="RN113" s="5"/>
      <c r="RO113" s="5"/>
      <c r="RP113" s="5"/>
      <c r="RQ113" s="5"/>
      <c r="RR113" s="5"/>
      <c r="RS113" s="5"/>
      <c r="RT113" s="5"/>
      <c r="RU113" s="5"/>
      <c r="RV113" s="5"/>
      <c r="RW113" s="5"/>
      <c r="RX113" s="5"/>
      <c r="RY113" s="5"/>
      <c r="RZ113" s="5"/>
      <c r="SA113" s="5"/>
      <c r="SB113" s="5"/>
      <c r="SC113" s="5"/>
      <c r="SD113" s="5"/>
      <c r="SE113" s="5"/>
      <c r="SF113" s="5"/>
      <c r="SG113" s="5"/>
      <c r="SH113" s="5"/>
      <c r="SI113" s="5"/>
      <c r="SJ113" s="5"/>
      <c r="SK113" s="5"/>
      <c r="SL113" s="5"/>
      <c r="SM113" s="5"/>
      <c r="SN113" s="5"/>
      <c r="SO113" s="5"/>
      <c r="SP113" s="5"/>
      <c r="SQ113" s="5"/>
      <c r="SR113" s="5"/>
      <c r="SS113" s="5"/>
      <c r="ST113" s="5"/>
      <c r="SU113" s="5"/>
      <c r="SV113" s="5"/>
      <c r="SW113" s="5"/>
      <c r="SX113" s="5"/>
      <c r="SY113" s="5"/>
      <c r="SZ113" s="5"/>
      <c r="TA113" s="5"/>
      <c r="TB113" s="5"/>
      <c r="TC113" s="5"/>
      <c r="TD113" s="5"/>
      <c r="TE113" s="5"/>
      <c r="TF113" s="5"/>
      <c r="TG113" s="5"/>
      <c r="TH113" s="5"/>
      <c r="TI113" s="5"/>
      <c r="TJ113" s="5"/>
      <c r="TK113" s="5"/>
      <c r="TL113" s="5"/>
      <c r="TM113" s="5"/>
      <c r="TN113" s="5"/>
      <c r="TO113" s="5"/>
      <c r="TP113" s="5"/>
      <c r="TQ113" s="5"/>
      <c r="TR113" s="5"/>
      <c r="TS113" s="5"/>
      <c r="TT113" s="5"/>
      <c r="TU113" s="5"/>
      <c r="TV113" s="5"/>
      <c r="TW113" s="5"/>
      <c r="TX113" s="5"/>
      <c r="TY113" s="5"/>
      <c r="TZ113" s="5"/>
      <c r="UA113" s="5"/>
      <c r="UB113" s="5"/>
      <c r="UC113" s="5"/>
      <c r="UD113" s="5"/>
      <c r="UE113" s="5"/>
      <c r="UF113" s="5"/>
      <c r="UG113" s="5"/>
      <c r="UH113" s="5"/>
      <c r="UI113" s="5"/>
      <c r="UJ113" s="5"/>
      <c r="UK113" s="5"/>
      <c r="UL113" s="5"/>
      <c r="UM113" s="5"/>
      <c r="UN113" s="5"/>
      <c r="UO113" s="5"/>
      <c r="UP113" s="5"/>
      <c r="UQ113" s="5"/>
      <c r="UR113" s="5"/>
      <c r="US113" s="5"/>
      <c r="UT113" s="5"/>
      <c r="UU113" s="5"/>
      <c r="UV113" s="5"/>
      <c r="UW113" s="5"/>
      <c r="UX113" s="5"/>
      <c r="UY113" s="5"/>
      <c r="UZ113" s="5"/>
      <c r="VA113" s="5"/>
      <c r="VB113" s="5"/>
      <c r="VC113" s="5"/>
      <c r="VD113" s="5"/>
      <c r="VE113" s="5"/>
      <c r="VF113" s="5"/>
      <c r="VG113" s="5"/>
      <c r="VH113" s="5"/>
      <c r="VI113" s="5"/>
      <c r="VJ113" s="5"/>
      <c r="VK113" s="5"/>
      <c r="VL113" s="5"/>
      <c r="VM113" s="5"/>
      <c r="VN113" s="5"/>
      <c r="VO113" s="5"/>
      <c r="VP113" s="5"/>
      <c r="VQ113" s="5"/>
      <c r="VR113" s="5"/>
      <c r="VS113" s="5"/>
      <c r="VT113" s="5"/>
      <c r="VU113" s="5"/>
      <c r="VV113" s="5"/>
      <c r="VW113" s="5"/>
      <c r="VX113" s="5"/>
      <c r="VY113" s="5"/>
      <c r="VZ113" s="5"/>
      <c r="WA113" s="5"/>
      <c r="WB113" s="5"/>
      <c r="WC113" s="5"/>
      <c r="WD113" s="5"/>
      <c r="WE113" s="5"/>
      <c r="WF113" s="5"/>
      <c r="WG113" s="5"/>
      <c r="WH113" s="5"/>
      <c r="WI113" s="5"/>
      <c r="WJ113" s="5"/>
      <c r="WK113" s="5"/>
      <c r="WL113" s="5"/>
      <c r="WM113" s="5"/>
      <c r="WN113" s="5"/>
      <c r="WO113" s="5"/>
      <c r="WP113" s="5"/>
      <c r="WQ113" s="5"/>
      <c r="WR113" s="5"/>
      <c r="WS113" s="5"/>
      <c r="WT113" s="5"/>
      <c r="WU113" s="5"/>
      <c r="WV113" s="5"/>
      <c r="WW113" s="5"/>
      <c r="WX113" s="5"/>
      <c r="WY113" s="5"/>
      <c r="WZ113" s="5"/>
      <c r="XA113" s="5"/>
      <c r="XB113" s="5"/>
      <c r="XC113" s="5"/>
      <c r="XD113" s="5"/>
      <c r="XE113" s="5"/>
      <c r="XF113" s="5"/>
      <c r="XG113" s="5"/>
      <c r="XH113" s="5"/>
      <c r="XI113" s="5"/>
      <c r="XJ113" s="5"/>
      <c r="XK113" s="5"/>
      <c r="XL113" s="5"/>
      <c r="XM113" s="5"/>
      <c r="XN113" s="5"/>
      <c r="XO113" s="5"/>
      <c r="XP113" s="5"/>
      <c r="XQ113" s="5"/>
      <c r="XR113" s="5"/>
      <c r="XS113" s="5"/>
      <c r="XT113" s="5"/>
      <c r="XU113" s="5"/>
      <c r="XV113" s="5"/>
      <c r="XW113" s="5"/>
      <c r="XX113" s="5"/>
      <c r="XY113" s="5"/>
      <c r="XZ113" s="5"/>
      <c r="YA113" s="5"/>
      <c r="YB113" s="5"/>
      <c r="YC113" s="5"/>
      <c r="YD113" s="5"/>
      <c r="YE113" s="5"/>
      <c r="YF113" s="5"/>
      <c r="YG113" s="5"/>
      <c r="YH113" s="5"/>
      <c r="YI113" s="5"/>
      <c r="YJ113" s="5"/>
      <c r="YK113" s="5"/>
      <c r="YL113" s="5"/>
      <c r="YM113" s="5"/>
      <c r="YN113" s="5"/>
      <c r="YO113" s="5"/>
      <c r="YP113" s="5"/>
      <c r="YQ113" s="5"/>
      <c r="YR113" s="5"/>
      <c r="YS113" s="5"/>
      <c r="YT113" s="5"/>
      <c r="YU113" s="5"/>
      <c r="YV113" s="5"/>
      <c r="YW113" s="5"/>
      <c r="YX113" s="5"/>
      <c r="YY113" s="5"/>
      <c r="YZ113" s="5"/>
      <c r="ZA113" s="5"/>
      <c r="ZB113" s="5"/>
      <c r="ZC113" s="5"/>
      <c r="ZD113" s="5"/>
      <c r="ZE113" s="5"/>
      <c r="ZF113" s="5"/>
      <c r="ZG113" s="5"/>
      <c r="ZH113" s="5"/>
      <c r="ZI113" s="5"/>
      <c r="ZJ113" s="5"/>
      <c r="ZK113" s="5"/>
      <c r="ZL113" s="5"/>
      <c r="ZM113" s="5"/>
      <c r="ZN113" s="5"/>
      <c r="ZO113" s="5"/>
      <c r="ZP113" s="5"/>
      <c r="ZQ113" s="5"/>
      <c r="ZR113" s="5"/>
      <c r="ZS113" s="5"/>
      <c r="ZT113" s="5"/>
      <c r="ZU113" s="5"/>
      <c r="ZV113" s="5"/>
      <c r="ZW113" s="5"/>
      <c r="ZX113" s="5"/>
      <c r="ZY113" s="5"/>
      <c r="ZZ113" s="5"/>
      <c r="AAA113" s="5"/>
      <c r="AAB113" s="5"/>
      <c r="AAC113" s="5"/>
      <c r="AAD113" s="5"/>
      <c r="AAE113" s="5"/>
      <c r="AAF113" s="5"/>
      <c r="AAG113" s="5"/>
      <c r="AAH113" s="5"/>
      <c r="AAI113" s="5"/>
      <c r="AAJ113" s="5"/>
      <c r="AAK113" s="5"/>
      <c r="AAL113" s="5"/>
      <c r="AAM113" s="5"/>
      <c r="AAN113" s="5"/>
      <c r="AAO113" s="5"/>
      <c r="AAP113" s="5"/>
      <c r="AAQ113" s="5"/>
      <c r="AAR113" s="5"/>
      <c r="AAS113" s="5"/>
      <c r="AAT113" s="5"/>
      <c r="AAU113" s="5"/>
      <c r="AAV113" s="5"/>
      <c r="AAW113" s="5"/>
      <c r="AAX113" s="5"/>
      <c r="AAY113" s="5"/>
      <c r="AAZ113" s="5"/>
      <c r="ABA113" s="5"/>
      <c r="ABB113" s="5"/>
      <c r="ABC113" s="5"/>
      <c r="ABD113" s="5"/>
      <c r="ABE113" s="5"/>
      <c r="ABF113" s="5"/>
      <c r="ABG113" s="5"/>
      <c r="ABH113" s="5"/>
      <c r="ABI113" s="5"/>
      <c r="ABJ113" s="5"/>
      <c r="ABK113" s="5"/>
      <c r="ABL113" s="5"/>
      <c r="ABM113" s="5"/>
      <c r="ABN113" s="5"/>
      <c r="ABO113" s="5"/>
      <c r="ABP113" s="5"/>
      <c r="ABQ113" s="5"/>
      <c r="ABR113" s="5"/>
      <c r="ABS113" s="5"/>
      <c r="ABT113" s="5"/>
      <c r="ABU113" s="5"/>
      <c r="ABV113" s="5"/>
      <c r="ABW113" s="5"/>
      <c r="ABX113" s="5"/>
      <c r="ABY113" s="5"/>
      <c r="ABZ113" s="5"/>
      <c r="ACA113" s="5"/>
      <c r="ACB113" s="5"/>
      <c r="ACC113" s="5"/>
      <c r="ACD113" s="5"/>
      <c r="ACE113" s="5"/>
      <c r="ACF113" s="5"/>
      <c r="ACG113" s="5"/>
      <c r="ACH113" s="5"/>
      <c r="ACI113" s="5"/>
      <c r="ACJ113" s="5"/>
      <c r="ACK113" s="5"/>
      <c r="ACL113" s="5"/>
      <c r="ACM113" s="5"/>
      <c r="ACN113" s="5"/>
      <c r="ACO113" s="5"/>
      <c r="ACP113" s="5"/>
      <c r="ACQ113" s="5"/>
      <c r="ACR113" s="5"/>
      <c r="ACS113" s="5"/>
      <c r="ACT113" s="5"/>
      <c r="ACU113" s="5"/>
      <c r="ACV113" s="5"/>
      <c r="ACW113" s="5"/>
      <c r="ACX113" s="5"/>
      <c r="ACY113" s="5"/>
      <c r="ACZ113" s="5"/>
      <c r="ADA113" s="5"/>
      <c r="ADB113" s="5"/>
      <c r="ADC113" s="5"/>
      <c r="ADD113" s="5"/>
      <c r="ADE113" s="5"/>
      <c r="ADF113" s="5"/>
      <c r="ADG113" s="5"/>
      <c r="ADH113" s="5"/>
      <c r="ADI113" s="5"/>
      <c r="ADJ113" s="5"/>
      <c r="ADK113" s="5"/>
      <c r="ADL113" s="5"/>
      <c r="ADM113" s="5"/>
      <c r="ADN113" s="5"/>
      <c r="ADO113" s="5"/>
      <c r="ADP113" s="5"/>
      <c r="ADQ113" s="5"/>
      <c r="ADR113" s="5"/>
      <c r="ADS113" s="5"/>
      <c r="ADT113" s="5"/>
      <c r="ADU113" s="5"/>
      <c r="ADV113" s="5"/>
      <c r="ADW113" s="5"/>
      <c r="ADX113" s="5"/>
      <c r="ADY113" s="5"/>
      <c r="ADZ113" s="5"/>
      <c r="AEA113" s="5"/>
      <c r="AEB113" s="5"/>
      <c r="AEC113" s="5"/>
      <c r="AED113" s="5"/>
      <c r="AEE113" s="5"/>
      <c r="AEF113" s="5"/>
      <c r="AEG113" s="5"/>
      <c r="AEH113" s="5"/>
      <c r="AEI113" s="5"/>
      <c r="AEJ113" s="5"/>
      <c r="AEK113" s="5"/>
      <c r="AEL113" s="5"/>
      <c r="AEM113" s="5"/>
      <c r="AEN113" s="5"/>
      <c r="AEO113" s="5"/>
      <c r="AEP113" s="5"/>
      <c r="AEQ113" s="5"/>
      <c r="AER113" s="5"/>
      <c r="AES113" s="5"/>
      <c r="AET113" s="5"/>
      <c r="AEU113" s="5"/>
      <c r="AEV113" s="5"/>
      <c r="AEW113" s="5"/>
      <c r="AEX113" s="5"/>
      <c r="AEY113" s="5"/>
      <c r="AEZ113" s="5"/>
      <c r="AFA113" s="5"/>
      <c r="AFB113" s="5"/>
      <c r="AFC113" s="5"/>
      <c r="AFD113" s="5"/>
      <c r="AFE113" s="5"/>
      <c r="AFF113" s="5"/>
      <c r="AFG113" s="5"/>
      <c r="AFH113" s="5"/>
      <c r="AFI113" s="5"/>
      <c r="AFJ113" s="5"/>
      <c r="AFK113" s="5"/>
      <c r="AFL113" s="5"/>
      <c r="AFM113" s="5"/>
      <c r="AFN113" s="5"/>
      <c r="AFO113" s="5"/>
      <c r="AFP113" s="5"/>
      <c r="AFQ113" s="5"/>
      <c r="AFR113" s="5"/>
      <c r="AFS113" s="5"/>
      <c r="AFT113" s="5"/>
      <c r="AFU113" s="5"/>
      <c r="AFV113" s="5"/>
      <c r="AFW113" s="5"/>
      <c r="AFX113" s="5"/>
      <c r="AFY113" s="5"/>
      <c r="AFZ113" s="5"/>
      <c r="AGA113" s="5"/>
      <c r="AGB113" s="5"/>
      <c r="AGC113" s="5"/>
      <c r="AGD113" s="5"/>
      <c r="AGE113" s="5"/>
      <c r="AGF113" s="5"/>
      <c r="AGG113" s="5"/>
      <c r="AGH113" s="5"/>
      <c r="AGI113" s="5"/>
      <c r="AGJ113" s="5"/>
      <c r="AGK113" s="5"/>
      <c r="AGL113" s="5"/>
      <c r="AGM113" s="5"/>
      <c r="AGN113" s="5"/>
      <c r="AGO113" s="5"/>
      <c r="AGP113" s="5"/>
      <c r="AGQ113" s="5"/>
      <c r="AGR113" s="5"/>
      <c r="AGS113" s="5"/>
      <c r="AGT113" s="5"/>
      <c r="AGU113" s="5"/>
      <c r="AGV113" s="5"/>
      <c r="AGW113" s="5"/>
      <c r="AGX113" s="5"/>
      <c r="AGY113" s="5"/>
      <c r="AGZ113" s="5"/>
      <c r="AHA113" s="5"/>
      <c r="AHB113" s="5"/>
      <c r="AHC113" s="5"/>
      <c r="AHD113" s="5"/>
      <c r="AHE113" s="5"/>
      <c r="AHF113" s="5"/>
      <c r="AHG113" s="5"/>
      <c r="AHH113" s="5"/>
      <c r="AHI113" s="5"/>
      <c r="AHJ113" s="5"/>
      <c r="AHK113" s="5"/>
      <c r="AHL113" s="5"/>
      <c r="AHM113" s="5"/>
      <c r="AHN113" s="5"/>
      <c r="AHO113" s="5"/>
      <c r="AHP113" s="5"/>
      <c r="AHQ113" s="5"/>
      <c r="AHR113" s="5"/>
      <c r="AHS113" s="5"/>
      <c r="AHT113" s="5"/>
      <c r="AHU113" s="5"/>
      <c r="AHV113" s="5"/>
      <c r="AHW113" s="5"/>
      <c r="AHX113" s="5"/>
      <c r="AHY113" s="5"/>
      <c r="AHZ113" s="5"/>
      <c r="AIA113" s="5"/>
      <c r="AIB113" s="5"/>
      <c r="AIC113" s="5"/>
      <c r="AID113" s="5"/>
      <c r="AIE113" s="5"/>
      <c r="AIF113" s="5"/>
      <c r="AIG113" s="5"/>
      <c r="AIH113" s="5"/>
      <c r="AII113" s="5"/>
      <c r="AIJ113" s="5"/>
      <c r="AIK113" s="5"/>
      <c r="AIL113" s="5"/>
      <c r="AIM113" s="5"/>
      <c r="AIN113" s="5"/>
      <c r="AIO113" s="5"/>
      <c r="AIP113" s="5"/>
      <c r="AIQ113" s="5"/>
      <c r="AIR113" s="5"/>
      <c r="AIS113" s="5"/>
      <c r="AIT113" s="5"/>
      <c r="AIU113" s="5"/>
      <c r="AIV113" s="5"/>
      <c r="AIW113" s="5"/>
      <c r="AIX113" s="5"/>
      <c r="AIY113" s="5"/>
      <c r="AIZ113" s="5"/>
      <c r="AJA113" s="5"/>
      <c r="AJB113" s="5"/>
      <c r="AJC113" s="5"/>
      <c r="AJD113" s="5"/>
      <c r="AJE113" s="5"/>
      <c r="AJF113" s="5"/>
      <c r="AJG113" s="5"/>
      <c r="AJH113" s="5"/>
      <c r="AJI113" s="5"/>
      <c r="AJJ113" s="5"/>
      <c r="AJK113" s="5"/>
      <c r="AJL113" s="5"/>
      <c r="AJM113" s="5"/>
      <c r="AJN113" s="5"/>
      <c r="AJO113" s="5"/>
      <c r="AJP113" s="5"/>
      <c r="AJQ113" s="5"/>
      <c r="AJR113" s="5"/>
      <c r="AJS113" s="5"/>
      <c r="AJT113" s="5"/>
      <c r="AJU113" s="5"/>
      <c r="AJV113" s="5"/>
      <c r="AJW113" s="5"/>
      <c r="AJX113" s="5"/>
      <c r="AJY113" s="5"/>
      <c r="AJZ113" s="5"/>
      <c r="AKA113" s="5"/>
      <c r="AKB113" s="5"/>
      <c r="AKC113" s="5"/>
      <c r="AKD113" s="5"/>
      <c r="AKE113" s="5"/>
      <c r="AKF113" s="5"/>
      <c r="AKG113" s="5"/>
      <c r="AKH113" s="5"/>
      <c r="AKI113" s="5"/>
      <c r="AKJ113" s="5"/>
      <c r="AKK113" s="5"/>
      <c r="AKL113" s="5"/>
      <c r="AKM113" s="5"/>
      <c r="AKN113" s="5"/>
      <c r="AKO113" s="5"/>
      <c r="AKP113" s="5"/>
      <c r="AKQ113" s="5"/>
      <c r="AKR113" s="5"/>
      <c r="AKS113" s="5"/>
      <c r="AKT113" s="5"/>
      <c r="AKU113" s="5"/>
      <c r="AKV113" s="5"/>
      <c r="AKW113" s="5"/>
      <c r="AKX113" s="5"/>
      <c r="AKY113" s="5"/>
      <c r="AKZ113" s="5"/>
      <c r="ALA113" s="5"/>
      <c r="ALB113" s="5"/>
      <c r="ALC113" s="5"/>
      <c r="ALD113" s="5"/>
      <c r="ALE113" s="5"/>
      <c r="ALF113" s="5"/>
      <c r="ALG113" s="5"/>
      <c r="ALH113" s="5"/>
      <c r="ALI113" s="5"/>
      <c r="ALJ113" s="5"/>
      <c r="ALK113" s="5"/>
      <c r="ALL113" s="5"/>
      <c r="ALM113" s="5"/>
      <c r="ALN113" s="5"/>
      <c r="ALO113" s="5"/>
      <c r="ALP113" s="5"/>
      <c r="ALQ113" s="5"/>
      <c r="ALR113" s="5"/>
      <c r="ALS113" s="5"/>
      <c r="ALT113" s="5"/>
      <c r="ALU113" s="5"/>
      <c r="ALV113" s="5"/>
      <c r="ALW113" s="5"/>
      <c r="ALX113" s="5"/>
      <c r="ALY113" s="5"/>
      <c r="ALZ113" s="5"/>
      <c r="AMA113" s="5"/>
      <c r="AMB113" s="5"/>
      <c r="AMC113" s="5"/>
      <c r="AMD113" s="5"/>
      <c r="AME113" s="5"/>
      <c r="AMF113" s="5"/>
      <c r="AMG113" s="5"/>
      <c r="AMH113" s="5"/>
      <c r="AMI113" s="5"/>
      <c r="AMJ113" s="5"/>
      <c r="AMK113" s="5"/>
    </row>
    <row r="114" spans="1:1025" ht="91.5" customHeight="1">
      <c r="A114" s="16">
        <v>1</v>
      </c>
      <c r="B114" s="103" t="s">
        <v>176</v>
      </c>
      <c r="C114" s="99">
        <v>1973</v>
      </c>
      <c r="D114" s="99" t="s">
        <v>37</v>
      </c>
      <c r="E114" s="183" t="s">
        <v>126</v>
      </c>
      <c r="F114" s="99">
        <v>2</v>
      </c>
      <c r="G114" s="99">
        <v>3</v>
      </c>
      <c r="H114" s="276">
        <v>568.20000000000005</v>
      </c>
      <c r="I114" s="276">
        <v>508</v>
      </c>
      <c r="J114" s="276">
        <v>102.4</v>
      </c>
      <c r="K114" s="277">
        <v>22</v>
      </c>
      <c r="L114" s="276">
        <v>4294787.8600000003</v>
      </c>
      <c r="M114" s="104">
        <v>1839028.14</v>
      </c>
      <c r="N114" s="104">
        <v>1347704.44</v>
      </c>
      <c r="O114" s="104">
        <v>463837.1</v>
      </c>
      <c r="P114" s="104">
        <v>644218.18000000005</v>
      </c>
      <c r="Q114" s="104" t="s">
        <v>39</v>
      </c>
      <c r="R114" s="19" t="s">
        <v>177</v>
      </c>
      <c r="S114" s="20">
        <f>L114/I114</f>
        <v>8454.31</v>
      </c>
      <c r="T114" s="20">
        <v>18651.8</v>
      </c>
      <c r="U114" s="22">
        <v>42369</v>
      </c>
      <c r="V114" s="12">
        <v>6</v>
      </c>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row>
    <row r="115" spans="1:1025" ht="90" customHeight="1">
      <c r="A115" s="16">
        <v>2</v>
      </c>
      <c r="B115" s="103" t="s">
        <v>178</v>
      </c>
      <c r="C115" s="99">
        <v>1967</v>
      </c>
      <c r="D115" s="99" t="s">
        <v>37</v>
      </c>
      <c r="E115" s="183" t="s">
        <v>38</v>
      </c>
      <c r="F115" s="99">
        <v>2</v>
      </c>
      <c r="G115" s="99">
        <v>3</v>
      </c>
      <c r="H115" s="276">
        <v>1081</v>
      </c>
      <c r="I115" s="276">
        <v>1009.3</v>
      </c>
      <c r="J115" s="276">
        <v>946.3</v>
      </c>
      <c r="K115" s="277">
        <v>53</v>
      </c>
      <c r="L115" s="276">
        <f>2661195.61</f>
        <v>2661195.61</v>
      </c>
      <c r="M115" s="104">
        <v>1139523.95</v>
      </c>
      <c r="N115" s="104">
        <v>835083.18</v>
      </c>
      <c r="O115" s="104">
        <v>287409.14</v>
      </c>
      <c r="P115" s="104">
        <v>399179.34</v>
      </c>
      <c r="Q115" s="104" t="s">
        <v>39</v>
      </c>
      <c r="R115" s="19" t="s">
        <v>179</v>
      </c>
      <c r="S115" s="20">
        <f>L115/I115</f>
        <v>2636.67</v>
      </c>
      <c r="T115" s="20">
        <v>18651.8</v>
      </c>
      <c r="U115" s="22">
        <v>42369</v>
      </c>
      <c r="V115" s="12">
        <v>5</v>
      </c>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row>
    <row r="116" spans="1:1025" ht="75" customHeight="1">
      <c r="A116" s="16">
        <v>3</v>
      </c>
      <c r="B116" s="103" t="s">
        <v>180</v>
      </c>
      <c r="C116" s="99">
        <v>1968</v>
      </c>
      <c r="D116" s="99" t="s">
        <v>37</v>
      </c>
      <c r="E116" s="183" t="s">
        <v>38</v>
      </c>
      <c r="F116" s="99">
        <v>2</v>
      </c>
      <c r="G116" s="99">
        <v>3</v>
      </c>
      <c r="H116" s="276">
        <v>1081</v>
      </c>
      <c r="I116" s="276">
        <v>1009.7</v>
      </c>
      <c r="J116" s="276">
        <v>845.7</v>
      </c>
      <c r="K116" s="277">
        <v>46</v>
      </c>
      <c r="L116" s="276">
        <v>2328416.77</v>
      </c>
      <c r="M116" s="104">
        <f>776835.57+220192.48</f>
        <v>997028.05</v>
      </c>
      <c r="N116" s="104">
        <f>569292.4+161364.78</f>
        <v>730657.18</v>
      </c>
      <c r="O116" s="104">
        <f>195932.38+55536.64</f>
        <v>251469.02</v>
      </c>
      <c r="P116" s="104">
        <f>272128.3+77134.22</f>
        <v>349262.52</v>
      </c>
      <c r="Q116" s="104" t="s">
        <v>39</v>
      </c>
      <c r="R116" s="19" t="s">
        <v>181</v>
      </c>
      <c r="S116" s="20">
        <f>L116/I116</f>
        <v>2306.0500000000002</v>
      </c>
      <c r="T116" s="20">
        <v>18651.8</v>
      </c>
      <c r="U116" s="22">
        <v>42369</v>
      </c>
      <c r="V116" s="12">
        <v>4</v>
      </c>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row>
    <row r="117" spans="1:1025" s="179" customFormat="1" ht="31.5" customHeight="1">
      <c r="A117" s="251" t="s">
        <v>182</v>
      </c>
      <c r="B117" s="251"/>
      <c r="C117" s="251"/>
      <c r="D117" s="251"/>
      <c r="E117" s="251"/>
      <c r="F117" s="251"/>
      <c r="G117" s="251"/>
      <c r="H117" s="278">
        <f t="shared" ref="H117:P117" si="13">SUM(H114:H116)</f>
        <v>2730.2</v>
      </c>
      <c r="I117" s="278">
        <f t="shared" si="13"/>
        <v>2527</v>
      </c>
      <c r="J117" s="278">
        <f t="shared" si="13"/>
        <v>1894.4</v>
      </c>
      <c r="K117" s="279">
        <f t="shared" si="13"/>
        <v>121</v>
      </c>
      <c r="L117" s="278">
        <f t="shared" si="13"/>
        <v>9284400.2400000002</v>
      </c>
      <c r="M117" s="27">
        <f t="shared" si="13"/>
        <v>3975580.14</v>
      </c>
      <c r="N117" s="27">
        <f t="shared" si="13"/>
        <v>2913444.8</v>
      </c>
      <c r="O117" s="27">
        <f t="shared" si="13"/>
        <v>1002715.26</v>
      </c>
      <c r="P117" s="27">
        <f t="shared" si="13"/>
        <v>1392660.04</v>
      </c>
      <c r="Q117" s="180" t="s">
        <v>39</v>
      </c>
      <c r="R117" s="93" t="s">
        <v>105</v>
      </c>
      <c r="S117" s="93" t="s">
        <v>105</v>
      </c>
      <c r="T117" s="93" t="s">
        <v>105</v>
      </c>
      <c r="U117" s="93" t="s">
        <v>105</v>
      </c>
      <c r="V117" s="178"/>
    </row>
    <row r="118" spans="1:1025" s="172" customFormat="1" ht="31.5" customHeight="1">
      <c r="A118" s="252" t="s">
        <v>183</v>
      </c>
      <c r="B118" s="252"/>
      <c r="C118" s="252"/>
      <c r="D118" s="252"/>
      <c r="E118" s="252"/>
      <c r="F118" s="252"/>
      <c r="G118" s="252"/>
      <c r="H118" s="252"/>
      <c r="I118" s="252"/>
      <c r="J118" s="252"/>
      <c r="K118" s="252"/>
      <c r="L118" s="252"/>
      <c r="M118" s="252"/>
      <c r="N118" s="252"/>
      <c r="O118" s="252"/>
      <c r="P118" s="252"/>
      <c r="Q118" s="252"/>
      <c r="R118" s="252"/>
      <c r="S118" s="252"/>
      <c r="T118" s="252"/>
      <c r="U118" s="252"/>
      <c r="V118" s="18"/>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c r="IX118" s="5"/>
      <c r="IY118" s="5"/>
      <c r="IZ118" s="5"/>
      <c r="JA118" s="5"/>
      <c r="JB118" s="5"/>
      <c r="JC118" s="5"/>
      <c r="JD118" s="5"/>
      <c r="JE118" s="5"/>
      <c r="JF118" s="5"/>
      <c r="JG118" s="5"/>
      <c r="JH118" s="5"/>
      <c r="JI118" s="5"/>
      <c r="JJ118" s="5"/>
      <c r="JK118" s="5"/>
      <c r="JL118" s="5"/>
      <c r="JM118" s="5"/>
      <c r="JN118" s="5"/>
      <c r="JO118" s="5"/>
      <c r="JP118" s="5"/>
      <c r="JQ118" s="5"/>
      <c r="JR118" s="5"/>
      <c r="JS118" s="5"/>
      <c r="JT118" s="5"/>
      <c r="JU118" s="5"/>
      <c r="JV118" s="5"/>
      <c r="JW118" s="5"/>
      <c r="JX118" s="5"/>
      <c r="JY118" s="5"/>
      <c r="JZ118" s="5"/>
      <c r="KA118" s="5"/>
      <c r="KB118" s="5"/>
      <c r="KC118" s="5"/>
      <c r="KD118" s="5"/>
      <c r="KE118" s="5"/>
      <c r="KF118" s="5"/>
      <c r="KG118" s="5"/>
      <c r="KH118" s="5"/>
      <c r="KI118" s="5"/>
      <c r="KJ118" s="5"/>
      <c r="KK118" s="5"/>
      <c r="KL118" s="5"/>
      <c r="KM118" s="5"/>
      <c r="KN118" s="5"/>
      <c r="KO118" s="5"/>
      <c r="KP118" s="5"/>
      <c r="KQ118" s="5"/>
      <c r="KR118" s="5"/>
      <c r="KS118" s="5"/>
      <c r="KT118" s="5"/>
      <c r="KU118" s="5"/>
      <c r="KV118" s="5"/>
      <c r="KW118" s="5"/>
      <c r="KX118" s="5"/>
      <c r="KY118" s="5"/>
      <c r="KZ118" s="5"/>
      <c r="LA118" s="5"/>
      <c r="LB118" s="5"/>
      <c r="LC118" s="5"/>
      <c r="LD118" s="5"/>
      <c r="LE118" s="5"/>
      <c r="LF118" s="5"/>
      <c r="LG118" s="5"/>
      <c r="LH118" s="5"/>
      <c r="LI118" s="5"/>
      <c r="LJ118" s="5"/>
      <c r="LK118" s="5"/>
      <c r="LL118" s="5"/>
      <c r="LM118" s="5"/>
      <c r="LN118" s="5"/>
      <c r="LO118" s="5"/>
      <c r="LP118" s="5"/>
      <c r="LQ118" s="5"/>
      <c r="LR118" s="5"/>
      <c r="LS118" s="5"/>
      <c r="LT118" s="5"/>
      <c r="LU118" s="5"/>
      <c r="LV118" s="5"/>
      <c r="LW118" s="5"/>
      <c r="LX118" s="5"/>
      <c r="LY118" s="5"/>
      <c r="LZ118" s="5"/>
      <c r="MA118" s="5"/>
      <c r="MB118" s="5"/>
      <c r="MC118" s="5"/>
      <c r="MD118" s="5"/>
      <c r="ME118" s="5"/>
      <c r="MF118" s="5"/>
      <c r="MG118" s="5"/>
      <c r="MH118" s="5"/>
      <c r="MI118" s="5"/>
      <c r="MJ118" s="5"/>
      <c r="MK118" s="5"/>
      <c r="ML118" s="5"/>
      <c r="MM118" s="5"/>
      <c r="MN118" s="5"/>
      <c r="MO118" s="5"/>
      <c r="MP118" s="5"/>
      <c r="MQ118" s="5"/>
      <c r="MR118" s="5"/>
      <c r="MS118" s="5"/>
      <c r="MT118" s="5"/>
      <c r="MU118" s="5"/>
      <c r="MV118" s="5"/>
      <c r="MW118" s="5"/>
      <c r="MX118" s="5"/>
      <c r="MY118" s="5"/>
      <c r="MZ118" s="5"/>
      <c r="NA118" s="5"/>
      <c r="NB118" s="5"/>
      <c r="NC118" s="5"/>
      <c r="ND118" s="5"/>
      <c r="NE118" s="5"/>
      <c r="NF118" s="5"/>
      <c r="NG118" s="5"/>
      <c r="NH118" s="5"/>
      <c r="NI118" s="5"/>
      <c r="NJ118" s="5"/>
      <c r="NK118" s="5"/>
      <c r="NL118" s="5"/>
      <c r="NM118" s="5"/>
      <c r="NN118" s="5"/>
      <c r="NO118" s="5"/>
      <c r="NP118" s="5"/>
      <c r="NQ118" s="5"/>
      <c r="NR118" s="5"/>
      <c r="NS118" s="5"/>
      <c r="NT118" s="5"/>
      <c r="NU118" s="5"/>
      <c r="NV118" s="5"/>
      <c r="NW118" s="5"/>
      <c r="NX118" s="5"/>
      <c r="NY118" s="5"/>
      <c r="NZ118" s="5"/>
      <c r="OA118" s="5"/>
      <c r="OB118" s="5"/>
      <c r="OC118" s="5"/>
      <c r="OD118" s="5"/>
      <c r="OE118" s="5"/>
      <c r="OF118" s="5"/>
      <c r="OG118" s="5"/>
      <c r="OH118" s="5"/>
      <c r="OI118" s="5"/>
      <c r="OJ118" s="5"/>
      <c r="OK118" s="5"/>
      <c r="OL118" s="5"/>
      <c r="OM118" s="5"/>
      <c r="ON118" s="5"/>
      <c r="OO118" s="5"/>
      <c r="OP118" s="5"/>
      <c r="OQ118" s="5"/>
      <c r="OR118" s="5"/>
      <c r="OS118" s="5"/>
      <c r="OT118" s="5"/>
      <c r="OU118" s="5"/>
      <c r="OV118" s="5"/>
      <c r="OW118" s="5"/>
      <c r="OX118" s="5"/>
      <c r="OY118" s="5"/>
      <c r="OZ118" s="5"/>
      <c r="PA118" s="5"/>
      <c r="PB118" s="5"/>
      <c r="PC118" s="5"/>
      <c r="PD118" s="5"/>
      <c r="PE118" s="5"/>
      <c r="PF118" s="5"/>
      <c r="PG118" s="5"/>
      <c r="PH118" s="5"/>
      <c r="PI118" s="5"/>
      <c r="PJ118" s="5"/>
      <c r="PK118" s="5"/>
      <c r="PL118" s="5"/>
      <c r="PM118" s="5"/>
      <c r="PN118" s="5"/>
      <c r="PO118" s="5"/>
      <c r="PP118" s="5"/>
      <c r="PQ118" s="5"/>
      <c r="PR118" s="5"/>
      <c r="PS118" s="5"/>
      <c r="PT118" s="5"/>
      <c r="PU118" s="5"/>
      <c r="PV118" s="5"/>
      <c r="PW118" s="5"/>
      <c r="PX118" s="5"/>
      <c r="PY118" s="5"/>
      <c r="PZ118" s="5"/>
      <c r="QA118" s="5"/>
      <c r="QB118" s="5"/>
      <c r="QC118" s="5"/>
      <c r="QD118" s="5"/>
      <c r="QE118" s="5"/>
      <c r="QF118" s="5"/>
      <c r="QG118" s="5"/>
      <c r="QH118" s="5"/>
      <c r="QI118" s="5"/>
      <c r="QJ118" s="5"/>
      <c r="QK118" s="5"/>
      <c r="QL118" s="5"/>
      <c r="QM118" s="5"/>
      <c r="QN118" s="5"/>
      <c r="QO118" s="5"/>
      <c r="QP118" s="5"/>
      <c r="QQ118" s="5"/>
      <c r="QR118" s="5"/>
      <c r="QS118" s="5"/>
      <c r="QT118" s="5"/>
      <c r="QU118" s="5"/>
      <c r="QV118" s="5"/>
      <c r="QW118" s="5"/>
      <c r="QX118" s="5"/>
      <c r="QY118" s="5"/>
      <c r="QZ118" s="5"/>
      <c r="RA118" s="5"/>
      <c r="RB118" s="5"/>
      <c r="RC118" s="5"/>
      <c r="RD118" s="5"/>
      <c r="RE118" s="5"/>
      <c r="RF118" s="5"/>
      <c r="RG118" s="5"/>
      <c r="RH118" s="5"/>
      <c r="RI118" s="5"/>
      <c r="RJ118" s="5"/>
      <c r="RK118" s="5"/>
      <c r="RL118" s="5"/>
      <c r="RM118" s="5"/>
      <c r="RN118" s="5"/>
      <c r="RO118" s="5"/>
      <c r="RP118" s="5"/>
      <c r="RQ118" s="5"/>
      <c r="RR118" s="5"/>
      <c r="RS118" s="5"/>
      <c r="RT118" s="5"/>
      <c r="RU118" s="5"/>
      <c r="RV118" s="5"/>
      <c r="RW118" s="5"/>
      <c r="RX118" s="5"/>
      <c r="RY118" s="5"/>
      <c r="RZ118" s="5"/>
      <c r="SA118" s="5"/>
      <c r="SB118" s="5"/>
      <c r="SC118" s="5"/>
      <c r="SD118" s="5"/>
      <c r="SE118" s="5"/>
      <c r="SF118" s="5"/>
      <c r="SG118" s="5"/>
      <c r="SH118" s="5"/>
      <c r="SI118" s="5"/>
      <c r="SJ118" s="5"/>
      <c r="SK118" s="5"/>
      <c r="SL118" s="5"/>
      <c r="SM118" s="5"/>
      <c r="SN118" s="5"/>
      <c r="SO118" s="5"/>
      <c r="SP118" s="5"/>
      <c r="SQ118" s="5"/>
      <c r="SR118" s="5"/>
      <c r="SS118" s="5"/>
      <c r="ST118" s="5"/>
      <c r="SU118" s="5"/>
      <c r="SV118" s="5"/>
      <c r="SW118" s="5"/>
      <c r="SX118" s="5"/>
      <c r="SY118" s="5"/>
      <c r="SZ118" s="5"/>
      <c r="TA118" s="5"/>
      <c r="TB118" s="5"/>
      <c r="TC118" s="5"/>
      <c r="TD118" s="5"/>
      <c r="TE118" s="5"/>
      <c r="TF118" s="5"/>
      <c r="TG118" s="5"/>
      <c r="TH118" s="5"/>
      <c r="TI118" s="5"/>
      <c r="TJ118" s="5"/>
      <c r="TK118" s="5"/>
      <c r="TL118" s="5"/>
      <c r="TM118" s="5"/>
      <c r="TN118" s="5"/>
      <c r="TO118" s="5"/>
      <c r="TP118" s="5"/>
      <c r="TQ118" s="5"/>
      <c r="TR118" s="5"/>
      <c r="TS118" s="5"/>
      <c r="TT118" s="5"/>
      <c r="TU118" s="5"/>
      <c r="TV118" s="5"/>
      <c r="TW118" s="5"/>
      <c r="TX118" s="5"/>
      <c r="TY118" s="5"/>
      <c r="TZ118" s="5"/>
      <c r="UA118" s="5"/>
      <c r="UB118" s="5"/>
      <c r="UC118" s="5"/>
      <c r="UD118" s="5"/>
      <c r="UE118" s="5"/>
      <c r="UF118" s="5"/>
      <c r="UG118" s="5"/>
      <c r="UH118" s="5"/>
      <c r="UI118" s="5"/>
      <c r="UJ118" s="5"/>
      <c r="UK118" s="5"/>
      <c r="UL118" s="5"/>
      <c r="UM118" s="5"/>
      <c r="UN118" s="5"/>
      <c r="UO118" s="5"/>
      <c r="UP118" s="5"/>
      <c r="UQ118" s="5"/>
      <c r="UR118" s="5"/>
      <c r="US118" s="5"/>
      <c r="UT118" s="5"/>
      <c r="UU118" s="5"/>
      <c r="UV118" s="5"/>
      <c r="UW118" s="5"/>
      <c r="UX118" s="5"/>
      <c r="UY118" s="5"/>
      <c r="UZ118" s="5"/>
      <c r="VA118" s="5"/>
      <c r="VB118" s="5"/>
      <c r="VC118" s="5"/>
      <c r="VD118" s="5"/>
      <c r="VE118" s="5"/>
      <c r="VF118" s="5"/>
      <c r="VG118" s="5"/>
      <c r="VH118" s="5"/>
      <c r="VI118" s="5"/>
      <c r="VJ118" s="5"/>
      <c r="VK118" s="5"/>
      <c r="VL118" s="5"/>
      <c r="VM118" s="5"/>
      <c r="VN118" s="5"/>
      <c r="VO118" s="5"/>
      <c r="VP118" s="5"/>
      <c r="VQ118" s="5"/>
      <c r="VR118" s="5"/>
      <c r="VS118" s="5"/>
      <c r="VT118" s="5"/>
      <c r="VU118" s="5"/>
      <c r="VV118" s="5"/>
      <c r="VW118" s="5"/>
      <c r="VX118" s="5"/>
      <c r="VY118" s="5"/>
      <c r="VZ118" s="5"/>
      <c r="WA118" s="5"/>
      <c r="WB118" s="5"/>
      <c r="WC118" s="5"/>
      <c r="WD118" s="5"/>
      <c r="WE118" s="5"/>
      <c r="WF118" s="5"/>
      <c r="WG118" s="5"/>
      <c r="WH118" s="5"/>
      <c r="WI118" s="5"/>
      <c r="WJ118" s="5"/>
      <c r="WK118" s="5"/>
      <c r="WL118" s="5"/>
      <c r="WM118" s="5"/>
      <c r="WN118" s="5"/>
      <c r="WO118" s="5"/>
      <c r="WP118" s="5"/>
      <c r="WQ118" s="5"/>
      <c r="WR118" s="5"/>
      <c r="WS118" s="5"/>
      <c r="WT118" s="5"/>
      <c r="WU118" s="5"/>
      <c r="WV118" s="5"/>
      <c r="WW118" s="5"/>
      <c r="WX118" s="5"/>
      <c r="WY118" s="5"/>
      <c r="WZ118" s="5"/>
      <c r="XA118" s="5"/>
      <c r="XB118" s="5"/>
      <c r="XC118" s="5"/>
      <c r="XD118" s="5"/>
      <c r="XE118" s="5"/>
      <c r="XF118" s="5"/>
      <c r="XG118" s="5"/>
      <c r="XH118" s="5"/>
      <c r="XI118" s="5"/>
      <c r="XJ118" s="5"/>
      <c r="XK118" s="5"/>
      <c r="XL118" s="5"/>
      <c r="XM118" s="5"/>
      <c r="XN118" s="5"/>
      <c r="XO118" s="5"/>
      <c r="XP118" s="5"/>
      <c r="XQ118" s="5"/>
      <c r="XR118" s="5"/>
      <c r="XS118" s="5"/>
      <c r="XT118" s="5"/>
      <c r="XU118" s="5"/>
      <c r="XV118" s="5"/>
      <c r="XW118" s="5"/>
      <c r="XX118" s="5"/>
      <c r="XY118" s="5"/>
      <c r="XZ118" s="5"/>
      <c r="YA118" s="5"/>
      <c r="YB118" s="5"/>
      <c r="YC118" s="5"/>
      <c r="YD118" s="5"/>
      <c r="YE118" s="5"/>
      <c r="YF118" s="5"/>
      <c r="YG118" s="5"/>
      <c r="YH118" s="5"/>
      <c r="YI118" s="5"/>
      <c r="YJ118" s="5"/>
      <c r="YK118" s="5"/>
      <c r="YL118" s="5"/>
      <c r="YM118" s="5"/>
      <c r="YN118" s="5"/>
      <c r="YO118" s="5"/>
      <c r="YP118" s="5"/>
      <c r="YQ118" s="5"/>
      <c r="YR118" s="5"/>
      <c r="YS118" s="5"/>
      <c r="YT118" s="5"/>
      <c r="YU118" s="5"/>
      <c r="YV118" s="5"/>
      <c r="YW118" s="5"/>
      <c r="YX118" s="5"/>
      <c r="YY118" s="5"/>
      <c r="YZ118" s="5"/>
      <c r="ZA118" s="5"/>
      <c r="ZB118" s="5"/>
      <c r="ZC118" s="5"/>
      <c r="ZD118" s="5"/>
      <c r="ZE118" s="5"/>
      <c r="ZF118" s="5"/>
      <c r="ZG118" s="5"/>
      <c r="ZH118" s="5"/>
      <c r="ZI118" s="5"/>
      <c r="ZJ118" s="5"/>
      <c r="ZK118" s="5"/>
      <c r="ZL118" s="5"/>
      <c r="ZM118" s="5"/>
      <c r="ZN118" s="5"/>
      <c r="ZO118" s="5"/>
      <c r="ZP118" s="5"/>
      <c r="ZQ118" s="5"/>
      <c r="ZR118" s="5"/>
      <c r="ZS118" s="5"/>
      <c r="ZT118" s="5"/>
      <c r="ZU118" s="5"/>
      <c r="ZV118" s="5"/>
      <c r="ZW118" s="5"/>
      <c r="ZX118" s="5"/>
      <c r="ZY118" s="5"/>
      <c r="ZZ118" s="5"/>
      <c r="AAA118" s="5"/>
      <c r="AAB118" s="5"/>
      <c r="AAC118" s="5"/>
      <c r="AAD118" s="5"/>
      <c r="AAE118" s="5"/>
      <c r="AAF118" s="5"/>
      <c r="AAG118" s="5"/>
      <c r="AAH118" s="5"/>
      <c r="AAI118" s="5"/>
      <c r="AAJ118" s="5"/>
      <c r="AAK118" s="5"/>
      <c r="AAL118" s="5"/>
      <c r="AAM118" s="5"/>
      <c r="AAN118" s="5"/>
      <c r="AAO118" s="5"/>
      <c r="AAP118" s="5"/>
      <c r="AAQ118" s="5"/>
      <c r="AAR118" s="5"/>
      <c r="AAS118" s="5"/>
      <c r="AAT118" s="5"/>
      <c r="AAU118" s="5"/>
      <c r="AAV118" s="5"/>
      <c r="AAW118" s="5"/>
      <c r="AAX118" s="5"/>
      <c r="AAY118" s="5"/>
      <c r="AAZ118" s="5"/>
      <c r="ABA118" s="5"/>
      <c r="ABB118" s="5"/>
      <c r="ABC118" s="5"/>
      <c r="ABD118" s="5"/>
      <c r="ABE118" s="5"/>
      <c r="ABF118" s="5"/>
      <c r="ABG118" s="5"/>
      <c r="ABH118" s="5"/>
      <c r="ABI118" s="5"/>
      <c r="ABJ118" s="5"/>
      <c r="ABK118" s="5"/>
      <c r="ABL118" s="5"/>
      <c r="ABM118" s="5"/>
      <c r="ABN118" s="5"/>
      <c r="ABO118" s="5"/>
      <c r="ABP118" s="5"/>
      <c r="ABQ118" s="5"/>
      <c r="ABR118" s="5"/>
      <c r="ABS118" s="5"/>
      <c r="ABT118" s="5"/>
      <c r="ABU118" s="5"/>
      <c r="ABV118" s="5"/>
      <c r="ABW118" s="5"/>
      <c r="ABX118" s="5"/>
      <c r="ABY118" s="5"/>
      <c r="ABZ118" s="5"/>
      <c r="ACA118" s="5"/>
      <c r="ACB118" s="5"/>
      <c r="ACC118" s="5"/>
      <c r="ACD118" s="5"/>
      <c r="ACE118" s="5"/>
      <c r="ACF118" s="5"/>
      <c r="ACG118" s="5"/>
      <c r="ACH118" s="5"/>
      <c r="ACI118" s="5"/>
      <c r="ACJ118" s="5"/>
      <c r="ACK118" s="5"/>
      <c r="ACL118" s="5"/>
      <c r="ACM118" s="5"/>
      <c r="ACN118" s="5"/>
      <c r="ACO118" s="5"/>
      <c r="ACP118" s="5"/>
      <c r="ACQ118" s="5"/>
      <c r="ACR118" s="5"/>
      <c r="ACS118" s="5"/>
      <c r="ACT118" s="5"/>
      <c r="ACU118" s="5"/>
      <c r="ACV118" s="5"/>
      <c r="ACW118" s="5"/>
      <c r="ACX118" s="5"/>
      <c r="ACY118" s="5"/>
      <c r="ACZ118" s="5"/>
      <c r="ADA118" s="5"/>
      <c r="ADB118" s="5"/>
      <c r="ADC118" s="5"/>
      <c r="ADD118" s="5"/>
      <c r="ADE118" s="5"/>
      <c r="ADF118" s="5"/>
      <c r="ADG118" s="5"/>
      <c r="ADH118" s="5"/>
      <c r="ADI118" s="5"/>
      <c r="ADJ118" s="5"/>
      <c r="ADK118" s="5"/>
      <c r="ADL118" s="5"/>
      <c r="ADM118" s="5"/>
      <c r="ADN118" s="5"/>
      <c r="ADO118" s="5"/>
      <c r="ADP118" s="5"/>
      <c r="ADQ118" s="5"/>
      <c r="ADR118" s="5"/>
      <c r="ADS118" s="5"/>
      <c r="ADT118" s="5"/>
      <c r="ADU118" s="5"/>
      <c r="ADV118" s="5"/>
      <c r="ADW118" s="5"/>
      <c r="ADX118" s="5"/>
      <c r="ADY118" s="5"/>
      <c r="ADZ118" s="5"/>
      <c r="AEA118" s="5"/>
      <c r="AEB118" s="5"/>
      <c r="AEC118" s="5"/>
      <c r="AED118" s="5"/>
      <c r="AEE118" s="5"/>
      <c r="AEF118" s="5"/>
      <c r="AEG118" s="5"/>
      <c r="AEH118" s="5"/>
      <c r="AEI118" s="5"/>
      <c r="AEJ118" s="5"/>
      <c r="AEK118" s="5"/>
      <c r="AEL118" s="5"/>
      <c r="AEM118" s="5"/>
      <c r="AEN118" s="5"/>
      <c r="AEO118" s="5"/>
      <c r="AEP118" s="5"/>
      <c r="AEQ118" s="5"/>
      <c r="AER118" s="5"/>
      <c r="AES118" s="5"/>
      <c r="AET118" s="5"/>
      <c r="AEU118" s="5"/>
      <c r="AEV118" s="5"/>
      <c r="AEW118" s="5"/>
      <c r="AEX118" s="5"/>
      <c r="AEY118" s="5"/>
      <c r="AEZ118" s="5"/>
      <c r="AFA118" s="5"/>
      <c r="AFB118" s="5"/>
      <c r="AFC118" s="5"/>
      <c r="AFD118" s="5"/>
      <c r="AFE118" s="5"/>
      <c r="AFF118" s="5"/>
      <c r="AFG118" s="5"/>
      <c r="AFH118" s="5"/>
      <c r="AFI118" s="5"/>
      <c r="AFJ118" s="5"/>
      <c r="AFK118" s="5"/>
      <c r="AFL118" s="5"/>
      <c r="AFM118" s="5"/>
      <c r="AFN118" s="5"/>
      <c r="AFO118" s="5"/>
      <c r="AFP118" s="5"/>
      <c r="AFQ118" s="5"/>
      <c r="AFR118" s="5"/>
      <c r="AFS118" s="5"/>
      <c r="AFT118" s="5"/>
      <c r="AFU118" s="5"/>
      <c r="AFV118" s="5"/>
      <c r="AFW118" s="5"/>
      <c r="AFX118" s="5"/>
      <c r="AFY118" s="5"/>
      <c r="AFZ118" s="5"/>
      <c r="AGA118" s="5"/>
      <c r="AGB118" s="5"/>
      <c r="AGC118" s="5"/>
      <c r="AGD118" s="5"/>
      <c r="AGE118" s="5"/>
      <c r="AGF118" s="5"/>
      <c r="AGG118" s="5"/>
      <c r="AGH118" s="5"/>
      <c r="AGI118" s="5"/>
      <c r="AGJ118" s="5"/>
      <c r="AGK118" s="5"/>
      <c r="AGL118" s="5"/>
      <c r="AGM118" s="5"/>
      <c r="AGN118" s="5"/>
      <c r="AGO118" s="5"/>
      <c r="AGP118" s="5"/>
      <c r="AGQ118" s="5"/>
      <c r="AGR118" s="5"/>
      <c r="AGS118" s="5"/>
      <c r="AGT118" s="5"/>
      <c r="AGU118" s="5"/>
      <c r="AGV118" s="5"/>
      <c r="AGW118" s="5"/>
      <c r="AGX118" s="5"/>
      <c r="AGY118" s="5"/>
      <c r="AGZ118" s="5"/>
      <c r="AHA118" s="5"/>
      <c r="AHB118" s="5"/>
      <c r="AHC118" s="5"/>
      <c r="AHD118" s="5"/>
      <c r="AHE118" s="5"/>
      <c r="AHF118" s="5"/>
      <c r="AHG118" s="5"/>
      <c r="AHH118" s="5"/>
      <c r="AHI118" s="5"/>
      <c r="AHJ118" s="5"/>
      <c r="AHK118" s="5"/>
      <c r="AHL118" s="5"/>
      <c r="AHM118" s="5"/>
      <c r="AHN118" s="5"/>
      <c r="AHO118" s="5"/>
      <c r="AHP118" s="5"/>
      <c r="AHQ118" s="5"/>
      <c r="AHR118" s="5"/>
      <c r="AHS118" s="5"/>
      <c r="AHT118" s="5"/>
      <c r="AHU118" s="5"/>
      <c r="AHV118" s="5"/>
      <c r="AHW118" s="5"/>
      <c r="AHX118" s="5"/>
      <c r="AHY118" s="5"/>
      <c r="AHZ118" s="5"/>
      <c r="AIA118" s="5"/>
      <c r="AIB118" s="5"/>
      <c r="AIC118" s="5"/>
      <c r="AID118" s="5"/>
      <c r="AIE118" s="5"/>
      <c r="AIF118" s="5"/>
      <c r="AIG118" s="5"/>
      <c r="AIH118" s="5"/>
      <c r="AII118" s="5"/>
      <c r="AIJ118" s="5"/>
      <c r="AIK118" s="5"/>
      <c r="AIL118" s="5"/>
      <c r="AIM118" s="5"/>
      <c r="AIN118" s="5"/>
      <c r="AIO118" s="5"/>
      <c r="AIP118" s="5"/>
      <c r="AIQ118" s="5"/>
      <c r="AIR118" s="5"/>
      <c r="AIS118" s="5"/>
      <c r="AIT118" s="5"/>
      <c r="AIU118" s="5"/>
      <c r="AIV118" s="5"/>
      <c r="AIW118" s="5"/>
      <c r="AIX118" s="5"/>
      <c r="AIY118" s="5"/>
      <c r="AIZ118" s="5"/>
      <c r="AJA118" s="5"/>
      <c r="AJB118" s="5"/>
      <c r="AJC118" s="5"/>
      <c r="AJD118" s="5"/>
      <c r="AJE118" s="5"/>
      <c r="AJF118" s="5"/>
      <c r="AJG118" s="5"/>
      <c r="AJH118" s="5"/>
      <c r="AJI118" s="5"/>
      <c r="AJJ118" s="5"/>
      <c r="AJK118" s="5"/>
      <c r="AJL118" s="5"/>
      <c r="AJM118" s="5"/>
      <c r="AJN118" s="5"/>
      <c r="AJO118" s="5"/>
      <c r="AJP118" s="5"/>
      <c r="AJQ118" s="5"/>
      <c r="AJR118" s="5"/>
      <c r="AJS118" s="5"/>
      <c r="AJT118" s="5"/>
      <c r="AJU118" s="5"/>
      <c r="AJV118" s="5"/>
      <c r="AJW118" s="5"/>
      <c r="AJX118" s="5"/>
      <c r="AJY118" s="5"/>
      <c r="AJZ118" s="5"/>
      <c r="AKA118" s="5"/>
      <c r="AKB118" s="5"/>
      <c r="AKC118" s="5"/>
      <c r="AKD118" s="5"/>
      <c r="AKE118" s="5"/>
      <c r="AKF118" s="5"/>
      <c r="AKG118" s="5"/>
      <c r="AKH118" s="5"/>
      <c r="AKI118" s="5"/>
      <c r="AKJ118" s="5"/>
      <c r="AKK118" s="5"/>
      <c r="AKL118" s="5"/>
      <c r="AKM118" s="5"/>
      <c r="AKN118" s="5"/>
      <c r="AKO118" s="5"/>
      <c r="AKP118" s="5"/>
      <c r="AKQ118" s="5"/>
      <c r="AKR118" s="5"/>
      <c r="AKS118" s="5"/>
      <c r="AKT118" s="5"/>
      <c r="AKU118" s="5"/>
      <c r="AKV118" s="5"/>
      <c r="AKW118" s="5"/>
      <c r="AKX118" s="5"/>
      <c r="AKY118" s="5"/>
      <c r="AKZ118" s="5"/>
      <c r="ALA118" s="5"/>
      <c r="ALB118" s="5"/>
      <c r="ALC118" s="5"/>
      <c r="ALD118" s="5"/>
      <c r="ALE118" s="5"/>
      <c r="ALF118" s="5"/>
      <c r="ALG118" s="5"/>
      <c r="ALH118" s="5"/>
      <c r="ALI118" s="5"/>
      <c r="ALJ118" s="5"/>
      <c r="ALK118" s="5"/>
      <c r="ALL118" s="5"/>
      <c r="ALM118" s="5"/>
      <c r="ALN118" s="5"/>
      <c r="ALO118" s="5"/>
      <c r="ALP118" s="5"/>
      <c r="ALQ118" s="5"/>
      <c r="ALR118" s="5"/>
      <c r="ALS118" s="5"/>
      <c r="ALT118" s="5"/>
      <c r="ALU118" s="5"/>
      <c r="ALV118" s="5"/>
      <c r="ALW118" s="5"/>
      <c r="ALX118" s="5"/>
      <c r="ALY118" s="5"/>
      <c r="ALZ118" s="5"/>
      <c r="AMA118" s="5"/>
      <c r="AMB118" s="5"/>
      <c r="AMC118" s="5"/>
      <c r="AMD118" s="5"/>
      <c r="AME118" s="5"/>
      <c r="AMF118" s="5"/>
      <c r="AMG118" s="5"/>
      <c r="AMH118" s="5"/>
      <c r="AMI118" s="5"/>
      <c r="AMJ118" s="5"/>
      <c r="AMK118" s="5"/>
    </row>
    <row r="119" spans="1:1025" ht="30" customHeight="1">
      <c r="A119" s="16">
        <v>1</v>
      </c>
      <c r="B119" s="103" t="s">
        <v>184</v>
      </c>
      <c r="C119" s="99">
        <v>1970</v>
      </c>
      <c r="D119" s="99" t="s">
        <v>37</v>
      </c>
      <c r="E119" s="183" t="s">
        <v>126</v>
      </c>
      <c r="F119" s="99">
        <v>2</v>
      </c>
      <c r="G119" s="99">
        <v>2</v>
      </c>
      <c r="H119" s="276">
        <v>446.3</v>
      </c>
      <c r="I119" s="276">
        <v>401.3</v>
      </c>
      <c r="J119" s="276">
        <v>294.7</v>
      </c>
      <c r="K119" s="277">
        <v>15</v>
      </c>
      <c r="L119" s="276">
        <v>1793458.02</v>
      </c>
      <c r="M119" s="104">
        <v>767958.71</v>
      </c>
      <c r="N119" s="104">
        <v>502192.99</v>
      </c>
      <c r="O119" s="104">
        <v>254287.61</v>
      </c>
      <c r="P119" s="104">
        <v>269018.71000000002</v>
      </c>
      <c r="Q119" s="104" t="s">
        <v>39</v>
      </c>
      <c r="R119" s="19" t="s">
        <v>185</v>
      </c>
      <c r="S119" s="20">
        <f>L119/I119</f>
        <v>4469.12</v>
      </c>
      <c r="T119" s="20">
        <v>18651.8</v>
      </c>
      <c r="U119" s="22">
        <v>42369</v>
      </c>
      <c r="V119" s="12">
        <v>2</v>
      </c>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row>
    <row r="120" spans="1:1025" ht="33.75" customHeight="1">
      <c r="A120" s="16">
        <v>2</v>
      </c>
      <c r="B120" s="103" t="s">
        <v>186</v>
      </c>
      <c r="C120" s="99">
        <v>1969</v>
      </c>
      <c r="D120" s="99" t="s">
        <v>37</v>
      </c>
      <c r="E120" s="183" t="s">
        <v>126</v>
      </c>
      <c r="F120" s="99">
        <v>2</v>
      </c>
      <c r="G120" s="99">
        <v>3</v>
      </c>
      <c r="H120" s="276">
        <v>593.5</v>
      </c>
      <c r="I120" s="276">
        <v>528.79999999999995</v>
      </c>
      <c r="J120" s="276">
        <v>213.7</v>
      </c>
      <c r="K120" s="277">
        <v>22</v>
      </c>
      <c r="L120" s="276">
        <v>2670268.84</v>
      </c>
      <c r="M120" s="104">
        <v>1143409.1100000001</v>
      </c>
      <c r="N120" s="104">
        <v>747712.12</v>
      </c>
      <c r="O120" s="104">
        <v>378607.28</v>
      </c>
      <c r="P120" s="104">
        <v>400540.33</v>
      </c>
      <c r="Q120" s="104" t="s">
        <v>39</v>
      </c>
      <c r="R120" s="19" t="s">
        <v>185</v>
      </c>
      <c r="S120" s="20">
        <f>L120/I120</f>
        <v>5049.68</v>
      </c>
      <c r="T120" s="20">
        <v>18651.8</v>
      </c>
      <c r="U120" s="22">
        <v>42369</v>
      </c>
      <c r="V120" s="12">
        <v>2</v>
      </c>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row>
    <row r="121" spans="1:1025" ht="36" customHeight="1">
      <c r="A121" s="16">
        <v>3</v>
      </c>
      <c r="B121" s="103" t="s">
        <v>187</v>
      </c>
      <c r="C121" s="99">
        <v>1961</v>
      </c>
      <c r="D121" s="99" t="s">
        <v>37</v>
      </c>
      <c r="E121" s="183" t="s">
        <v>126</v>
      </c>
      <c r="F121" s="99">
        <v>2</v>
      </c>
      <c r="G121" s="99">
        <v>2</v>
      </c>
      <c r="H121" s="276">
        <v>781</v>
      </c>
      <c r="I121" s="276">
        <v>708</v>
      </c>
      <c r="J121" s="276">
        <v>313.60000000000002</v>
      </c>
      <c r="K121" s="277">
        <v>30</v>
      </c>
      <c r="L121" s="276">
        <v>427701.39</v>
      </c>
      <c r="M121" s="104">
        <v>183141.73</v>
      </c>
      <c r="N121" s="104">
        <v>119762.27</v>
      </c>
      <c r="O121" s="104">
        <v>60642.18</v>
      </c>
      <c r="P121" s="104">
        <v>64155.21</v>
      </c>
      <c r="Q121" s="104" t="s">
        <v>39</v>
      </c>
      <c r="R121" s="19" t="s">
        <v>72</v>
      </c>
      <c r="S121" s="20">
        <f>L121/I121</f>
        <v>604.1</v>
      </c>
      <c r="T121" s="20">
        <v>18651.8</v>
      </c>
      <c r="U121" s="22">
        <v>42369</v>
      </c>
      <c r="V121" s="12">
        <v>1</v>
      </c>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row>
    <row r="122" spans="1:1025" ht="32.25" customHeight="1">
      <c r="A122" s="16">
        <v>4</v>
      </c>
      <c r="B122" s="103" t="s">
        <v>188</v>
      </c>
      <c r="C122" s="99">
        <v>1963</v>
      </c>
      <c r="D122" s="99" t="s">
        <v>37</v>
      </c>
      <c r="E122" s="183" t="s">
        <v>126</v>
      </c>
      <c r="F122" s="99">
        <v>2</v>
      </c>
      <c r="G122" s="99">
        <v>3</v>
      </c>
      <c r="H122" s="276">
        <v>608.4</v>
      </c>
      <c r="I122" s="276">
        <v>537.79999999999995</v>
      </c>
      <c r="J122" s="276">
        <v>450.1</v>
      </c>
      <c r="K122" s="277">
        <v>20</v>
      </c>
      <c r="L122" s="276">
        <v>376312.56</v>
      </c>
      <c r="M122" s="104">
        <v>161137.01999999999</v>
      </c>
      <c r="N122" s="104">
        <v>105372.71</v>
      </c>
      <c r="O122" s="104">
        <v>53355.94</v>
      </c>
      <c r="P122" s="104">
        <v>56446.89</v>
      </c>
      <c r="Q122" s="104" t="s">
        <v>39</v>
      </c>
      <c r="R122" s="19" t="s">
        <v>72</v>
      </c>
      <c r="S122" s="20">
        <f>L122/I122</f>
        <v>699.73</v>
      </c>
      <c r="T122" s="20">
        <v>18651.8</v>
      </c>
      <c r="U122" s="22">
        <v>42369</v>
      </c>
      <c r="V122" s="12">
        <v>1</v>
      </c>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row>
    <row r="123" spans="1:1025" ht="36.75" customHeight="1">
      <c r="A123" s="16">
        <v>5</v>
      </c>
      <c r="B123" s="103" t="s">
        <v>189</v>
      </c>
      <c r="C123" s="99">
        <v>1965</v>
      </c>
      <c r="D123" s="99" t="s">
        <v>37</v>
      </c>
      <c r="E123" s="183" t="s">
        <v>126</v>
      </c>
      <c r="F123" s="99">
        <v>2</v>
      </c>
      <c r="G123" s="99">
        <v>3</v>
      </c>
      <c r="H123" s="276">
        <v>602.9</v>
      </c>
      <c r="I123" s="276">
        <v>528.79999999999995</v>
      </c>
      <c r="J123" s="276">
        <v>213.7</v>
      </c>
      <c r="K123" s="277">
        <v>16</v>
      </c>
      <c r="L123" s="276">
        <v>381211.94</v>
      </c>
      <c r="M123" s="104">
        <v>163234.94</v>
      </c>
      <c r="N123" s="104">
        <v>106744.61</v>
      </c>
      <c r="O123" s="104">
        <v>54050.59</v>
      </c>
      <c r="P123" s="104">
        <v>57181.8</v>
      </c>
      <c r="Q123" s="104" t="s">
        <v>39</v>
      </c>
      <c r="R123" s="19" t="s">
        <v>72</v>
      </c>
      <c r="S123" s="20">
        <f>L123/I123</f>
        <v>720.9</v>
      </c>
      <c r="T123" s="20">
        <v>18651.8</v>
      </c>
      <c r="U123" s="22">
        <v>42369</v>
      </c>
      <c r="V123" s="12">
        <v>1</v>
      </c>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row>
    <row r="124" spans="1:1025" s="179" customFormat="1" ht="21.75" customHeight="1">
      <c r="A124" s="252" t="s">
        <v>190</v>
      </c>
      <c r="B124" s="252"/>
      <c r="C124" s="252"/>
      <c r="D124" s="252"/>
      <c r="E124" s="252"/>
      <c r="F124" s="252"/>
      <c r="G124" s="252"/>
      <c r="H124" s="278">
        <f t="shared" ref="H124:P124" si="14">SUM(H119:H123)</f>
        <v>3032.1</v>
      </c>
      <c r="I124" s="278">
        <f t="shared" si="14"/>
        <v>2704.7</v>
      </c>
      <c r="J124" s="278">
        <f t="shared" si="14"/>
        <v>1485.8</v>
      </c>
      <c r="K124" s="279">
        <f t="shared" si="14"/>
        <v>103</v>
      </c>
      <c r="L124" s="278">
        <f t="shared" si="14"/>
        <v>5648952.75</v>
      </c>
      <c r="M124" s="27">
        <f t="shared" si="14"/>
        <v>2418881.5099999998</v>
      </c>
      <c r="N124" s="27">
        <f t="shared" si="14"/>
        <v>1581784.7</v>
      </c>
      <c r="O124" s="27">
        <f t="shared" si="14"/>
        <v>800943.6</v>
      </c>
      <c r="P124" s="27">
        <f t="shared" si="14"/>
        <v>847342.94</v>
      </c>
      <c r="Q124" s="180" t="s">
        <v>39</v>
      </c>
      <c r="R124" s="93" t="s">
        <v>105</v>
      </c>
      <c r="S124" s="93" t="s">
        <v>105</v>
      </c>
      <c r="T124" s="93" t="s">
        <v>105</v>
      </c>
      <c r="U124" s="93" t="s">
        <v>105</v>
      </c>
      <c r="V124" s="178"/>
    </row>
    <row r="125" spans="1:1025" s="172" customFormat="1" ht="21.75" customHeight="1">
      <c r="A125" s="252" t="s">
        <v>191</v>
      </c>
      <c r="B125" s="252"/>
      <c r="C125" s="252"/>
      <c r="D125" s="252"/>
      <c r="E125" s="252"/>
      <c r="F125" s="252"/>
      <c r="G125" s="252"/>
      <c r="H125" s="252"/>
      <c r="I125" s="252"/>
      <c r="J125" s="252"/>
      <c r="K125" s="252"/>
      <c r="L125" s="252"/>
      <c r="M125" s="252"/>
      <c r="N125" s="252"/>
      <c r="O125" s="252"/>
      <c r="P125" s="252"/>
      <c r="Q125" s="252"/>
      <c r="R125" s="252"/>
      <c r="S125" s="252"/>
      <c r="T125" s="252"/>
      <c r="U125" s="252"/>
      <c r="V125" s="18"/>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c r="IW125" s="5"/>
      <c r="IX125" s="5"/>
      <c r="IY125" s="5"/>
      <c r="IZ125" s="5"/>
      <c r="JA125" s="5"/>
      <c r="JB125" s="5"/>
      <c r="JC125" s="5"/>
      <c r="JD125" s="5"/>
      <c r="JE125" s="5"/>
      <c r="JF125" s="5"/>
      <c r="JG125" s="5"/>
      <c r="JH125" s="5"/>
      <c r="JI125" s="5"/>
      <c r="JJ125" s="5"/>
      <c r="JK125" s="5"/>
      <c r="JL125" s="5"/>
      <c r="JM125" s="5"/>
      <c r="JN125" s="5"/>
      <c r="JO125" s="5"/>
      <c r="JP125" s="5"/>
      <c r="JQ125" s="5"/>
      <c r="JR125" s="5"/>
      <c r="JS125" s="5"/>
      <c r="JT125" s="5"/>
      <c r="JU125" s="5"/>
      <c r="JV125" s="5"/>
      <c r="JW125" s="5"/>
      <c r="JX125" s="5"/>
      <c r="JY125" s="5"/>
      <c r="JZ125" s="5"/>
      <c r="KA125" s="5"/>
      <c r="KB125" s="5"/>
      <c r="KC125" s="5"/>
      <c r="KD125" s="5"/>
      <c r="KE125" s="5"/>
      <c r="KF125" s="5"/>
      <c r="KG125" s="5"/>
      <c r="KH125" s="5"/>
      <c r="KI125" s="5"/>
      <c r="KJ125" s="5"/>
      <c r="KK125" s="5"/>
      <c r="KL125" s="5"/>
      <c r="KM125" s="5"/>
      <c r="KN125" s="5"/>
      <c r="KO125" s="5"/>
      <c r="KP125" s="5"/>
      <c r="KQ125" s="5"/>
      <c r="KR125" s="5"/>
      <c r="KS125" s="5"/>
      <c r="KT125" s="5"/>
      <c r="KU125" s="5"/>
      <c r="KV125" s="5"/>
      <c r="KW125" s="5"/>
      <c r="KX125" s="5"/>
      <c r="KY125" s="5"/>
      <c r="KZ125" s="5"/>
      <c r="LA125" s="5"/>
      <c r="LB125" s="5"/>
      <c r="LC125" s="5"/>
      <c r="LD125" s="5"/>
      <c r="LE125" s="5"/>
      <c r="LF125" s="5"/>
      <c r="LG125" s="5"/>
      <c r="LH125" s="5"/>
      <c r="LI125" s="5"/>
      <c r="LJ125" s="5"/>
      <c r="LK125" s="5"/>
      <c r="LL125" s="5"/>
      <c r="LM125" s="5"/>
      <c r="LN125" s="5"/>
      <c r="LO125" s="5"/>
      <c r="LP125" s="5"/>
      <c r="LQ125" s="5"/>
      <c r="LR125" s="5"/>
      <c r="LS125" s="5"/>
      <c r="LT125" s="5"/>
      <c r="LU125" s="5"/>
      <c r="LV125" s="5"/>
      <c r="LW125" s="5"/>
      <c r="LX125" s="5"/>
      <c r="LY125" s="5"/>
      <c r="LZ125" s="5"/>
      <c r="MA125" s="5"/>
      <c r="MB125" s="5"/>
      <c r="MC125" s="5"/>
      <c r="MD125" s="5"/>
      <c r="ME125" s="5"/>
      <c r="MF125" s="5"/>
      <c r="MG125" s="5"/>
      <c r="MH125" s="5"/>
      <c r="MI125" s="5"/>
      <c r="MJ125" s="5"/>
      <c r="MK125" s="5"/>
      <c r="ML125" s="5"/>
      <c r="MM125" s="5"/>
      <c r="MN125" s="5"/>
      <c r="MO125" s="5"/>
      <c r="MP125" s="5"/>
      <c r="MQ125" s="5"/>
      <c r="MR125" s="5"/>
      <c r="MS125" s="5"/>
      <c r="MT125" s="5"/>
      <c r="MU125" s="5"/>
      <c r="MV125" s="5"/>
      <c r="MW125" s="5"/>
      <c r="MX125" s="5"/>
      <c r="MY125" s="5"/>
      <c r="MZ125" s="5"/>
      <c r="NA125" s="5"/>
      <c r="NB125" s="5"/>
      <c r="NC125" s="5"/>
      <c r="ND125" s="5"/>
      <c r="NE125" s="5"/>
      <c r="NF125" s="5"/>
      <c r="NG125" s="5"/>
      <c r="NH125" s="5"/>
      <c r="NI125" s="5"/>
      <c r="NJ125" s="5"/>
      <c r="NK125" s="5"/>
      <c r="NL125" s="5"/>
      <c r="NM125" s="5"/>
      <c r="NN125" s="5"/>
      <c r="NO125" s="5"/>
      <c r="NP125" s="5"/>
      <c r="NQ125" s="5"/>
      <c r="NR125" s="5"/>
      <c r="NS125" s="5"/>
      <c r="NT125" s="5"/>
      <c r="NU125" s="5"/>
      <c r="NV125" s="5"/>
      <c r="NW125" s="5"/>
      <c r="NX125" s="5"/>
      <c r="NY125" s="5"/>
      <c r="NZ125" s="5"/>
      <c r="OA125" s="5"/>
      <c r="OB125" s="5"/>
      <c r="OC125" s="5"/>
      <c r="OD125" s="5"/>
      <c r="OE125" s="5"/>
      <c r="OF125" s="5"/>
      <c r="OG125" s="5"/>
      <c r="OH125" s="5"/>
      <c r="OI125" s="5"/>
      <c r="OJ125" s="5"/>
      <c r="OK125" s="5"/>
      <c r="OL125" s="5"/>
      <c r="OM125" s="5"/>
      <c r="ON125" s="5"/>
      <c r="OO125" s="5"/>
      <c r="OP125" s="5"/>
      <c r="OQ125" s="5"/>
      <c r="OR125" s="5"/>
      <c r="OS125" s="5"/>
      <c r="OT125" s="5"/>
      <c r="OU125" s="5"/>
      <c r="OV125" s="5"/>
      <c r="OW125" s="5"/>
      <c r="OX125" s="5"/>
      <c r="OY125" s="5"/>
      <c r="OZ125" s="5"/>
      <c r="PA125" s="5"/>
      <c r="PB125" s="5"/>
      <c r="PC125" s="5"/>
      <c r="PD125" s="5"/>
      <c r="PE125" s="5"/>
      <c r="PF125" s="5"/>
      <c r="PG125" s="5"/>
      <c r="PH125" s="5"/>
      <c r="PI125" s="5"/>
      <c r="PJ125" s="5"/>
      <c r="PK125" s="5"/>
      <c r="PL125" s="5"/>
      <c r="PM125" s="5"/>
      <c r="PN125" s="5"/>
      <c r="PO125" s="5"/>
      <c r="PP125" s="5"/>
      <c r="PQ125" s="5"/>
      <c r="PR125" s="5"/>
      <c r="PS125" s="5"/>
      <c r="PT125" s="5"/>
      <c r="PU125" s="5"/>
      <c r="PV125" s="5"/>
      <c r="PW125" s="5"/>
      <c r="PX125" s="5"/>
      <c r="PY125" s="5"/>
      <c r="PZ125" s="5"/>
      <c r="QA125" s="5"/>
      <c r="QB125" s="5"/>
      <c r="QC125" s="5"/>
      <c r="QD125" s="5"/>
      <c r="QE125" s="5"/>
      <c r="QF125" s="5"/>
      <c r="QG125" s="5"/>
      <c r="QH125" s="5"/>
      <c r="QI125" s="5"/>
      <c r="QJ125" s="5"/>
      <c r="QK125" s="5"/>
      <c r="QL125" s="5"/>
      <c r="QM125" s="5"/>
      <c r="QN125" s="5"/>
      <c r="QO125" s="5"/>
      <c r="QP125" s="5"/>
      <c r="QQ125" s="5"/>
      <c r="QR125" s="5"/>
      <c r="QS125" s="5"/>
      <c r="QT125" s="5"/>
      <c r="QU125" s="5"/>
      <c r="QV125" s="5"/>
      <c r="QW125" s="5"/>
      <c r="QX125" s="5"/>
      <c r="QY125" s="5"/>
      <c r="QZ125" s="5"/>
      <c r="RA125" s="5"/>
      <c r="RB125" s="5"/>
      <c r="RC125" s="5"/>
      <c r="RD125" s="5"/>
      <c r="RE125" s="5"/>
      <c r="RF125" s="5"/>
      <c r="RG125" s="5"/>
      <c r="RH125" s="5"/>
      <c r="RI125" s="5"/>
      <c r="RJ125" s="5"/>
      <c r="RK125" s="5"/>
      <c r="RL125" s="5"/>
      <c r="RM125" s="5"/>
      <c r="RN125" s="5"/>
      <c r="RO125" s="5"/>
      <c r="RP125" s="5"/>
      <c r="RQ125" s="5"/>
      <c r="RR125" s="5"/>
      <c r="RS125" s="5"/>
      <c r="RT125" s="5"/>
      <c r="RU125" s="5"/>
      <c r="RV125" s="5"/>
      <c r="RW125" s="5"/>
      <c r="RX125" s="5"/>
      <c r="RY125" s="5"/>
      <c r="RZ125" s="5"/>
      <c r="SA125" s="5"/>
      <c r="SB125" s="5"/>
      <c r="SC125" s="5"/>
      <c r="SD125" s="5"/>
      <c r="SE125" s="5"/>
      <c r="SF125" s="5"/>
      <c r="SG125" s="5"/>
      <c r="SH125" s="5"/>
      <c r="SI125" s="5"/>
      <c r="SJ125" s="5"/>
      <c r="SK125" s="5"/>
      <c r="SL125" s="5"/>
      <c r="SM125" s="5"/>
      <c r="SN125" s="5"/>
      <c r="SO125" s="5"/>
      <c r="SP125" s="5"/>
      <c r="SQ125" s="5"/>
      <c r="SR125" s="5"/>
      <c r="SS125" s="5"/>
      <c r="ST125" s="5"/>
      <c r="SU125" s="5"/>
      <c r="SV125" s="5"/>
      <c r="SW125" s="5"/>
      <c r="SX125" s="5"/>
      <c r="SY125" s="5"/>
      <c r="SZ125" s="5"/>
      <c r="TA125" s="5"/>
      <c r="TB125" s="5"/>
      <c r="TC125" s="5"/>
      <c r="TD125" s="5"/>
      <c r="TE125" s="5"/>
      <c r="TF125" s="5"/>
      <c r="TG125" s="5"/>
      <c r="TH125" s="5"/>
      <c r="TI125" s="5"/>
      <c r="TJ125" s="5"/>
      <c r="TK125" s="5"/>
      <c r="TL125" s="5"/>
      <c r="TM125" s="5"/>
      <c r="TN125" s="5"/>
      <c r="TO125" s="5"/>
      <c r="TP125" s="5"/>
      <c r="TQ125" s="5"/>
      <c r="TR125" s="5"/>
      <c r="TS125" s="5"/>
      <c r="TT125" s="5"/>
      <c r="TU125" s="5"/>
      <c r="TV125" s="5"/>
      <c r="TW125" s="5"/>
      <c r="TX125" s="5"/>
      <c r="TY125" s="5"/>
      <c r="TZ125" s="5"/>
      <c r="UA125" s="5"/>
      <c r="UB125" s="5"/>
      <c r="UC125" s="5"/>
      <c r="UD125" s="5"/>
      <c r="UE125" s="5"/>
      <c r="UF125" s="5"/>
      <c r="UG125" s="5"/>
      <c r="UH125" s="5"/>
      <c r="UI125" s="5"/>
      <c r="UJ125" s="5"/>
      <c r="UK125" s="5"/>
      <c r="UL125" s="5"/>
      <c r="UM125" s="5"/>
      <c r="UN125" s="5"/>
      <c r="UO125" s="5"/>
      <c r="UP125" s="5"/>
      <c r="UQ125" s="5"/>
      <c r="UR125" s="5"/>
      <c r="US125" s="5"/>
      <c r="UT125" s="5"/>
      <c r="UU125" s="5"/>
      <c r="UV125" s="5"/>
      <c r="UW125" s="5"/>
      <c r="UX125" s="5"/>
      <c r="UY125" s="5"/>
      <c r="UZ125" s="5"/>
      <c r="VA125" s="5"/>
      <c r="VB125" s="5"/>
      <c r="VC125" s="5"/>
      <c r="VD125" s="5"/>
      <c r="VE125" s="5"/>
      <c r="VF125" s="5"/>
      <c r="VG125" s="5"/>
      <c r="VH125" s="5"/>
      <c r="VI125" s="5"/>
      <c r="VJ125" s="5"/>
      <c r="VK125" s="5"/>
      <c r="VL125" s="5"/>
      <c r="VM125" s="5"/>
      <c r="VN125" s="5"/>
      <c r="VO125" s="5"/>
      <c r="VP125" s="5"/>
      <c r="VQ125" s="5"/>
      <c r="VR125" s="5"/>
      <c r="VS125" s="5"/>
      <c r="VT125" s="5"/>
      <c r="VU125" s="5"/>
      <c r="VV125" s="5"/>
      <c r="VW125" s="5"/>
      <c r="VX125" s="5"/>
      <c r="VY125" s="5"/>
      <c r="VZ125" s="5"/>
      <c r="WA125" s="5"/>
      <c r="WB125" s="5"/>
      <c r="WC125" s="5"/>
      <c r="WD125" s="5"/>
      <c r="WE125" s="5"/>
      <c r="WF125" s="5"/>
      <c r="WG125" s="5"/>
      <c r="WH125" s="5"/>
      <c r="WI125" s="5"/>
      <c r="WJ125" s="5"/>
      <c r="WK125" s="5"/>
      <c r="WL125" s="5"/>
      <c r="WM125" s="5"/>
      <c r="WN125" s="5"/>
      <c r="WO125" s="5"/>
      <c r="WP125" s="5"/>
      <c r="WQ125" s="5"/>
      <c r="WR125" s="5"/>
      <c r="WS125" s="5"/>
      <c r="WT125" s="5"/>
      <c r="WU125" s="5"/>
      <c r="WV125" s="5"/>
      <c r="WW125" s="5"/>
      <c r="WX125" s="5"/>
      <c r="WY125" s="5"/>
      <c r="WZ125" s="5"/>
      <c r="XA125" s="5"/>
      <c r="XB125" s="5"/>
      <c r="XC125" s="5"/>
      <c r="XD125" s="5"/>
      <c r="XE125" s="5"/>
      <c r="XF125" s="5"/>
      <c r="XG125" s="5"/>
      <c r="XH125" s="5"/>
      <c r="XI125" s="5"/>
      <c r="XJ125" s="5"/>
      <c r="XK125" s="5"/>
      <c r="XL125" s="5"/>
      <c r="XM125" s="5"/>
      <c r="XN125" s="5"/>
      <c r="XO125" s="5"/>
      <c r="XP125" s="5"/>
      <c r="XQ125" s="5"/>
      <c r="XR125" s="5"/>
      <c r="XS125" s="5"/>
      <c r="XT125" s="5"/>
      <c r="XU125" s="5"/>
      <c r="XV125" s="5"/>
      <c r="XW125" s="5"/>
      <c r="XX125" s="5"/>
      <c r="XY125" s="5"/>
      <c r="XZ125" s="5"/>
      <c r="YA125" s="5"/>
      <c r="YB125" s="5"/>
      <c r="YC125" s="5"/>
      <c r="YD125" s="5"/>
      <c r="YE125" s="5"/>
      <c r="YF125" s="5"/>
      <c r="YG125" s="5"/>
      <c r="YH125" s="5"/>
      <c r="YI125" s="5"/>
      <c r="YJ125" s="5"/>
      <c r="YK125" s="5"/>
      <c r="YL125" s="5"/>
      <c r="YM125" s="5"/>
      <c r="YN125" s="5"/>
      <c r="YO125" s="5"/>
      <c r="YP125" s="5"/>
      <c r="YQ125" s="5"/>
      <c r="YR125" s="5"/>
      <c r="YS125" s="5"/>
      <c r="YT125" s="5"/>
      <c r="YU125" s="5"/>
      <c r="YV125" s="5"/>
      <c r="YW125" s="5"/>
      <c r="YX125" s="5"/>
      <c r="YY125" s="5"/>
      <c r="YZ125" s="5"/>
      <c r="ZA125" s="5"/>
      <c r="ZB125" s="5"/>
      <c r="ZC125" s="5"/>
      <c r="ZD125" s="5"/>
      <c r="ZE125" s="5"/>
      <c r="ZF125" s="5"/>
      <c r="ZG125" s="5"/>
      <c r="ZH125" s="5"/>
      <c r="ZI125" s="5"/>
      <c r="ZJ125" s="5"/>
      <c r="ZK125" s="5"/>
      <c r="ZL125" s="5"/>
      <c r="ZM125" s="5"/>
      <c r="ZN125" s="5"/>
      <c r="ZO125" s="5"/>
      <c r="ZP125" s="5"/>
      <c r="ZQ125" s="5"/>
      <c r="ZR125" s="5"/>
      <c r="ZS125" s="5"/>
      <c r="ZT125" s="5"/>
      <c r="ZU125" s="5"/>
      <c r="ZV125" s="5"/>
      <c r="ZW125" s="5"/>
      <c r="ZX125" s="5"/>
      <c r="ZY125" s="5"/>
      <c r="ZZ125" s="5"/>
      <c r="AAA125" s="5"/>
      <c r="AAB125" s="5"/>
      <c r="AAC125" s="5"/>
      <c r="AAD125" s="5"/>
      <c r="AAE125" s="5"/>
      <c r="AAF125" s="5"/>
      <c r="AAG125" s="5"/>
      <c r="AAH125" s="5"/>
      <c r="AAI125" s="5"/>
      <c r="AAJ125" s="5"/>
      <c r="AAK125" s="5"/>
      <c r="AAL125" s="5"/>
      <c r="AAM125" s="5"/>
      <c r="AAN125" s="5"/>
      <c r="AAO125" s="5"/>
      <c r="AAP125" s="5"/>
      <c r="AAQ125" s="5"/>
      <c r="AAR125" s="5"/>
      <c r="AAS125" s="5"/>
      <c r="AAT125" s="5"/>
      <c r="AAU125" s="5"/>
      <c r="AAV125" s="5"/>
      <c r="AAW125" s="5"/>
      <c r="AAX125" s="5"/>
      <c r="AAY125" s="5"/>
      <c r="AAZ125" s="5"/>
      <c r="ABA125" s="5"/>
      <c r="ABB125" s="5"/>
      <c r="ABC125" s="5"/>
      <c r="ABD125" s="5"/>
      <c r="ABE125" s="5"/>
      <c r="ABF125" s="5"/>
      <c r="ABG125" s="5"/>
      <c r="ABH125" s="5"/>
      <c r="ABI125" s="5"/>
      <c r="ABJ125" s="5"/>
      <c r="ABK125" s="5"/>
      <c r="ABL125" s="5"/>
      <c r="ABM125" s="5"/>
      <c r="ABN125" s="5"/>
      <c r="ABO125" s="5"/>
      <c r="ABP125" s="5"/>
      <c r="ABQ125" s="5"/>
      <c r="ABR125" s="5"/>
      <c r="ABS125" s="5"/>
      <c r="ABT125" s="5"/>
      <c r="ABU125" s="5"/>
      <c r="ABV125" s="5"/>
      <c r="ABW125" s="5"/>
      <c r="ABX125" s="5"/>
      <c r="ABY125" s="5"/>
      <c r="ABZ125" s="5"/>
      <c r="ACA125" s="5"/>
      <c r="ACB125" s="5"/>
      <c r="ACC125" s="5"/>
      <c r="ACD125" s="5"/>
      <c r="ACE125" s="5"/>
      <c r="ACF125" s="5"/>
      <c r="ACG125" s="5"/>
      <c r="ACH125" s="5"/>
      <c r="ACI125" s="5"/>
      <c r="ACJ125" s="5"/>
      <c r="ACK125" s="5"/>
      <c r="ACL125" s="5"/>
      <c r="ACM125" s="5"/>
      <c r="ACN125" s="5"/>
      <c r="ACO125" s="5"/>
      <c r="ACP125" s="5"/>
      <c r="ACQ125" s="5"/>
      <c r="ACR125" s="5"/>
      <c r="ACS125" s="5"/>
      <c r="ACT125" s="5"/>
      <c r="ACU125" s="5"/>
      <c r="ACV125" s="5"/>
      <c r="ACW125" s="5"/>
      <c r="ACX125" s="5"/>
      <c r="ACY125" s="5"/>
      <c r="ACZ125" s="5"/>
      <c r="ADA125" s="5"/>
      <c r="ADB125" s="5"/>
      <c r="ADC125" s="5"/>
      <c r="ADD125" s="5"/>
      <c r="ADE125" s="5"/>
      <c r="ADF125" s="5"/>
      <c r="ADG125" s="5"/>
      <c r="ADH125" s="5"/>
      <c r="ADI125" s="5"/>
      <c r="ADJ125" s="5"/>
      <c r="ADK125" s="5"/>
      <c r="ADL125" s="5"/>
      <c r="ADM125" s="5"/>
      <c r="ADN125" s="5"/>
      <c r="ADO125" s="5"/>
      <c r="ADP125" s="5"/>
      <c r="ADQ125" s="5"/>
      <c r="ADR125" s="5"/>
      <c r="ADS125" s="5"/>
      <c r="ADT125" s="5"/>
      <c r="ADU125" s="5"/>
      <c r="ADV125" s="5"/>
      <c r="ADW125" s="5"/>
      <c r="ADX125" s="5"/>
      <c r="ADY125" s="5"/>
      <c r="ADZ125" s="5"/>
      <c r="AEA125" s="5"/>
      <c r="AEB125" s="5"/>
      <c r="AEC125" s="5"/>
      <c r="AED125" s="5"/>
      <c r="AEE125" s="5"/>
      <c r="AEF125" s="5"/>
      <c r="AEG125" s="5"/>
      <c r="AEH125" s="5"/>
      <c r="AEI125" s="5"/>
      <c r="AEJ125" s="5"/>
      <c r="AEK125" s="5"/>
      <c r="AEL125" s="5"/>
      <c r="AEM125" s="5"/>
      <c r="AEN125" s="5"/>
      <c r="AEO125" s="5"/>
      <c r="AEP125" s="5"/>
      <c r="AEQ125" s="5"/>
      <c r="AER125" s="5"/>
      <c r="AES125" s="5"/>
      <c r="AET125" s="5"/>
      <c r="AEU125" s="5"/>
      <c r="AEV125" s="5"/>
      <c r="AEW125" s="5"/>
      <c r="AEX125" s="5"/>
      <c r="AEY125" s="5"/>
      <c r="AEZ125" s="5"/>
      <c r="AFA125" s="5"/>
      <c r="AFB125" s="5"/>
      <c r="AFC125" s="5"/>
      <c r="AFD125" s="5"/>
      <c r="AFE125" s="5"/>
      <c r="AFF125" s="5"/>
      <c r="AFG125" s="5"/>
      <c r="AFH125" s="5"/>
      <c r="AFI125" s="5"/>
      <c r="AFJ125" s="5"/>
      <c r="AFK125" s="5"/>
      <c r="AFL125" s="5"/>
      <c r="AFM125" s="5"/>
      <c r="AFN125" s="5"/>
      <c r="AFO125" s="5"/>
      <c r="AFP125" s="5"/>
      <c r="AFQ125" s="5"/>
      <c r="AFR125" s="5"/>
      <c r="AFS125" s="5"/>
      <c r="AFT125" s="5"/>
      <c r="AFU125" s="5"/>
      <c r="AFV125" s="5"/>
      <c r="AFW125" s="5"/>
      <c r="AFX125" s="5"/>
      <c r="AFY125" s="5"/>
      <c r="AFZ125" s="5"/>
      <c r="AGA125" s="5"/>
      <c r="AGB125" s="5"/>
      <c r="AGC125" s="5"/>
      <c r="AGD125" s="5"/>
      <c r="AGE125" s="5"/>
      <c r="AGF125" s="5"/>
      <c r="AGG125" s="5"/>
      <c r="AGH125" s="5"/>
      <c r="AGI125" s="5"/>
      <c r="AGJ125" s="5"/>
      <c r="AGK125" s="5"/>
      <c r="AGL125" s="5"/>
      <c r="AGM125" s="5"/>
      <c r="AGN125" s="5"/>
      <c r="AGO125" s="5"/>
      <c r="AGP125" s="5"/>
      <c r="AGQ125" s="5"/>
      <c r="AGR125" s="5"/>
      <c r="AGS125" s="5"/>
      <c r="AGT125" s="5"/>
      <c r="AGU125" s="5"/>
      <c r="AGV125" s="5"/>
      <c r="AGW125" s="5"/>
      <c r="AGX125" s="5"/>
      <c r="AGY125" s="5"/>
      <c r="AGZ125" s="5"/>
      <c r="AHA125" s="5"/>
      <c r="AHB125" s="5"/>
      <c r="AHC125" s="5"/>
      <c r="AHD125" s="5"/>
      <c r="AHE125" s="5"/>
      <c r="AHF125" s="5"/>
      <c r="AHG125" s="5"/>
      <c r="AHH125" s="5"/>
      <c r="AHI125" s="5"/>
      <c r="AHJ125" s="5"/>
      <c r="AHK125" s="5"/>
      <c r="AHL125" s="5"/>
      <c r="AHM125" s="5"/>
      <c r="AHN125" s="5"/>
      <c r="AHO125" s="5"/>
      <c r="AHP125" s="5"/>
      <c r="AHQ125" s="5"/>
      <c r="AHR125" s="5"/>
      <c r="AHS125" s="5"/>
      <c r="AHT125" s="5"/>
      <c r="AHU125" s="5"/>
      <c r="AHV125" s="5"/>
      <c r="AHW125" s="5"/>
      <c r="AHX125" s="5"/>
      <c r="AHY125" s="5"/>
      <c r="AHZ125" s="5"/>
      <c r="AIA125" s="5"/>
      <c r="AIB125" s="5"/>
      <c r="AIC125" s="5"/>
      <c r="AID125" s="5"/>
      <c r="AIE125" s="5"/>
      <c r="AIF125" s="5"/>
      <c r="AIG125" s="5"/>
      <c r="AIH125" s="5"/>
      <c r="AII125" s="5"/>
      <c r="AIJ125" s="5"/>
      <c r="AIK125" s="5"/>
      <c r="AIL125" s="5"/>
      <c r="AIM125" s="5"/>
      <c r="AIN125" s="5"/>
      <c r="AIO125" s="5"/>
      <c r="AIP125" s="5"/>
      <c r="AIQ125" s="5"/>
      <c r="AIR125" s="5"/>
      <c r="AIS125" s="5"/>
      <c r="AIT125" s="5"/>
      <c r="AIU125" s="5"/>
      <c r="AIV125" s="5"/>
      <c r="AIW125" s="5"/>
      <c r="AIX125" s="5"/>
      <c r="AIY125" s="5"/>
      <c r="AIZ125" s="5"/>
      <c r="AJA125" s="5"/>
      <c r="AJB125" s="5"/>
      <c r="AJC125" s="5"/>
      <c r="AJD125" s="5"/>
      <c r="AJE125" s="5"/>
      <c r="AJF125" s="5"/>
      <c r="AJG125" s="5"/>
      <c r="AJH125" s="5"/>
      <c r="AJI125" s="5"/>
      <c r="AJJ125" s="5"/>
      <c r="AJK125" s="5"/>
      <c r="AJL125" s="5"/>
      <c r="AJM125" s="5"/>
      <c r="AJN125" s="5"/>
      <c r="AJO125" s="5"/>
      <c r="AJP125" s="5"/>
      <c r="AJQ125" s="5"/>
      <c r="AJR125" s="5"/>
      <c r="AJS125" s="5"/>
      <c r="AJT125" s="5"/>
      <c r="AJU125" s="5"/>
      <c r="AJV125" s="5"/>
      <c r="AJW125" s="5"/>
      <c r="AJX125" s="5"/>
      <c r="AJY125" s="5"/>
      <c r="AJZ125" s="5"/>
      <c r="AKA125" s="5"/>
      <c r="AKB125" s="5"/>
      <c r="AKC125" s="5"/>
      <c r="AKD125" s="5"/>
      <c r="AKE125" s="5"/>
      <c r="AKF125" s="5"/>
      <c r="AKG125" s="5"/>
      <c r="AKH125" s="5"/>
      <c r="AKI125" s="5"/>
      <c r="AKJ125" s="5"/>
      <c r="AKK125" s="5"/>
      <c r="AKL125" s="5"/>
      <c r="AKM125" s="5"/>
      <c r="AKN125" s="5"/>
      <c r="AKO125" s="5"/>
      <c r="AKP125" s="5"/>
      <c r="AKQ125" s="5"/>
      <c r="AKR125" s="5"/>
      <c r="AKS125" s="5"/>
      <c r="AKT125" s="5"/>
      <c r="AKU125" s="5"/>
      <c r="AKV125" s="5"/>
      <c r="AKW125" s="5"/>
      <c r="AKX125" s="5"/>
      <c r="AKY125" s="5"/>
      <c r="AKZ125" s="5"/>
      <c r="ALA125" s="5"/>
      <c r="ALB125" s="5"/>
      <c r="ALC125" s="5"/>
      <c r="ALD125" s="5"/>
      <c r="ALE125" s="5"/>
      <c r="ALF125" s="5"/>
      <c r="ALG125" s="5"/>
      <c r="ALH125" s="5"/>
      <c r="ALI125" s="5"/>
      <c r="ALJ125" s="5"/>
      <c r="ALK125" s="5"/>
      <c r="ALL125" s="5"/>
      <c r="ALM125" s="5"/>
      <c r="ALN125" s="5"/>
      <c r="ALO125" s="5"/>
      <c r="ALP125" s="5"/>
      <c r="ALQ125" s="5"/>
      <c r="ALR125" s="5"/>
      <c r="ALS125" s="5"/>
      <c r="ALT125" s="5"/>
      <c r="ALU125" s="5"/>
      <c r="ALV125" s="5"/>
      <c r="ALW125" s="5"/>
      <c r="ALX125" s="5"/>
      <c r="ALY125" s="5"/>
      <c r="ALZ125" s="5"/>
      <c r="AMA125" s="5"/>
      <c r="AMB125" s="5"/>
      <c r="AMC125" s="5"/>
      <c r="AMD125" s="5"/>
      <c r="AME125" s="5"/>
      <c r="AMF125" s="5"/>
      <c r="AMG125" s="5"/>
      <c r="AMH125" s="5"/>
      <c r="AMI125" s="5"/>
      <c r="AMJ125" s="5"/>
      <c r="AMK125" s="5"/>
    </row>
    <row r="126" spans="1:1025" ht="66.75" customHeight="1">
      <c r="A126" s="16">
        <v>1</v>
      </c>
      <c r="B126" s="103" t="s">
        <v>192</v>
      </c>
      <c r="C126" s="99">
        <v>1982</v>
      </c>
      <c r="D126" s="99" t="s">
        <v>37</v>
      </c>
      <c r="E126" s="183" t="s">
        <v>38</v>
      </c>
      <c r="F126" s="99">
        <v>5</v>
      </c>
      <c r="G126" s="99">
        <v>6</v>
      </c>
      <c r="H126" s="276">
        <v>4263.6000000000004</v>
      </c>
      <c r="I126" s="276">
        <v>3702.6</v>
      </c>
      <c r="J126" s="276">
        <v>3479.2</v>
      </c>
      <c r="K126" s="277">
        <v>142</v>
      </c>
      <c r="L126" s="276">
        <v>1409947.86</v>
      </c>
      <c r="M126" s="104">
        <v>533909.12</v>
      </c>
      <c r="N126" s="104">
        <v>368111.95</v>
      </c>
      <c r="O126" s="104">
        <v>226604.06</v>
      </c>
      <c r="P126" s="104">
        <v>281322.73</v>
      </c>
      <c r="Q126" s="104" t="s">
        <v>39</v>
      </c>
      <c r="R126" s="19" t="s">
        <v>193</v>
      </c>
      <c r="S126" s="20">
        <f>L126/I126</f>
        <v>380.8</v>
      </c>
      <c r="T126" s="20">
        <v>18651.8</v>
      </c>
      <c r="U126" s="22">
        <v>42369</v>
      </c>
      <c r="V126" s="12">
        <v>3</v>
      </c>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row>
    <row r="127" spans="1:1025" ht="61.5" customHeight="1">
      <c r="A127" s="16">
        <v>2</v>
      </c>
      <c r="B127" s="103" t="s">
        <v>194</v>
      </c>
      <c r="C127" s="99">
        <v>1966</v>
      </c>
      <c r="D127" s="99" t="s">
        <v>37</v>
      </c>
      <c r="E127" s="183" t="s">
        <v>108</v>
      </c>
      <c r="F127" s="99">
        <v>2</v>
      </c>
      <c r="G127" s="99">
        <v>3</v>
      </c>
      <c r="H127" s="276">
        <v>536.1</v>
      </c>
      <c r="I127" s="276">
        <v>494</v>
      </c>
      <c r="J127" s="276">
        <v>266.7</v>
      </c>
      <c r="K127" s="277">
        <v>29</v>
      </c>
      <c r="L127" s="276">
        <v>871674.85</v>
      </c>
      <c r="M127" s="104">
        <v>330079.69</v>
      </c>
      <c r="N127" s="104">
        <v>227578.59</v>
      </c>
      <c r="O127" s="104">
        <v>140093.87</v>
      </c>
      <c r="P127" s="104">
        <v>173922.7</v>
      </c>
      <c r="Q127" s="104" t="s">
        <v>39</v>
      </c>
      <c r="R127" s="19" t="s">
        <v>195</v>
      </c>
      <c r="S127" s="20">
        <f>L127/I127</f>
        <v>1764.52</v>
      </c>
      <c r="T127" s="20">
        <v>18651.8</v>
      </c>
      <c r="U127" s="22">
        <v>42369</v>
      </c>
      <c r="V127" s="12">
        <v>3</v>
      </c>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row>
    <row r="128" spans="1:1025" ht="62.25" customHeight="1">
      <c r="A128" s="16">
        <v>3</v>
      </c>
      <c r="B128" s="103" t="s">
        <v>196</v>
      </c>
      <c r="C128" s="99">
        <v>1967</v>
      </c>
      <c r="D128" s="99" t="s">
        <v>37</v>
      </c>
      <c r="E128" s="183" t="s">
        <v>108</v>
      </c>
      <c r="F128" s="99">
        <v>2</v>
      </c>
      <c r="G128" s="99">
        <v>3</v>
      </c>
      <c r="H128" s="276">
        <v>550.6</v>
      </c>
      <c r="I128" s="276">
        <v>485.7</v>
      </c>
      <c r="J128" s="276">
        <v>353.3</v>
      </c>
      <c r="K128" s="277">
        <v>29</v>
      </c>
      <c r="L128" s="276">
        <v>824115.82</v>
      </c>
      <c r="M128" s="104">
        <v>312070.37</v>
      </c>
      <c r="N128" s="104">
        <v>215161.78</v>
      </c>
      <c r="O128" s="104">
        <v>132450.28</v>
      </c>
      <c r="P128" s="104">
        <v>164433.39000000001</v>
      </c>
      <c r="Q128" s="104" t="s">
        <v>39</v>
      </c>
      <c r="R128" s="19" t="s">
        <v>195</v>
      </c>
      <c r="S128" s="20">
        <f>L128/I128</f>
        <v>1696.76</v>
      </c>
      <c r="T128" s="20">
        <v>18651.8</v>
      </c>
      <c r="U128" s="22">
        <v>42369</v>
      </c>
      <c r="V128" s="12">
        <v>3</v>
      </c>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row>
    <row r="129" spans="1:1025" ht="61.5" customHeight="1">
      <c r="A129" s="16">
        <v>4</v>
      </c>
      <c r="B129" s="103" t="s">
        <v>197</v>
      </c>
      <c r="C129" s="99">
        <v>1968</v>
      </c>
      <c r="D129" s="99" t="s">
        <v>37</v>
      </c>
      <c r="E129" s="183" t="s">
        <v>108</v>
      </c>
      <c r="F129" s="99">
        <v>2</v>
      </c>
      <c r="G129" s="99">
        <v>3</v>
      </c>
      <c r="H129" s="276">
        <v>491.5</v>
      </c>
      <c r="I129" s="276">
        <v>480.71</v>
      </c>
      <c r="J129" s="276">
        <v>241.91</v>
      </c>
      <c r="K129" s="277">
        <v>29</v>
      </c>
      <c r="L129" s="276">
        <v>875863.64</v>
      </c>
      <c r="M129" s="104">
        <v>331665.87</v>
      </c>
      <c r="N129" s="104">
        <v>228672.2</v>
      </c>
      <c r="O129" s="104">
        <v>140767.09</v>
      </c>
      <c r="P129" s="104">
        <v>174758.48</v>
      </c>
      <c r="Q129" s="104" t="s">
        <v>39</v>
      </c>
      <c r="R129" s="19" t="s">
        <v>195</v>
      </c>
      <c r="S129" s="20">
        <f>L129/I129</f>
        <v>1822.02</v>
      </c>
      <c r="T129" s="20">
        <v>18651.8</v>
      </c>
      <c r="U129" s="22">
        <v>42369</v>
      </c>
      <c r="V129" s="12">
        <v>3</v>
      </c>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row>
    <row r="130" spans="1:1025" s="179" customFormat="1" ht="22.5" customHeight="1">
      <c r="A130" s="251" t="s">
        <v>198</v>
      </c>
      <c r="B130" s="251"/>
      <c r="C130" s="251"/>
      <c r="D130" s="251"/>
      <c r="E130" s="251"/>
      <c r="F130" s="251"/>
      <c r="G130" s="251"/>
      <c r="H130" s="278">
        <f t="shared" ref="H130:P130" si="15">SUM(H126:H129)</f>
        <v>5841.8</v>
      </c>
      <c r="I130" s="278">
        <f t="shared" si="15"/>
        <v>5163.01</v>
      </c>
      <c r="J130" s="278">
        <f t="shared" si="15"/>
        <v>4341.1099999999997</v>
      </c>
      <c r="K130" s="279">
        <f t="shared" si="15"/>
        <v>229</v>
      </c>
      <c r="L130" s="278">
        <f t="shared" si="15"/>
        <v>3981602.17</v>
      </c>
      <c r="M130" s="27">
        <f t="shared" si="15"/>
        <v>1507725.05</v>
      </c>
      <c r="N130" s="27">
        <f t="shared" si="15"/>
        <v>1039524.52</v>
      </c>
      <c r="O130" s="27">
        <f t="shared" si="15"/>
        <v>639915.30000000005</v>
      </c>
      <c r="P130" s="27">
        <f t="shared" si="15"/>
        <v>794437.3</v>
      </c>
      <c r="Q130" s="180" t="s">
        <v>39</v>
      </c>
      <c r="R130" s="93" t="s">
        <v>105</v>
      </c>
      <c r="S130" s="93" t="s">
        <v>105</v>
      </c>
      <c r="T130" s="93" t="s">
        <v>105</v>
      </c>
      <c r="U130" s="93" t="s">
        <v>105</v>
      </c>
      <c r="V130" s="178"/>
    </row>
    <row r="131" spans="1:1025" s="383" customFormat="1" ht="27" customHeight="1">
      <c r="A131" s="378" t="s">
        <v>199</v>
      </c>
      <c r="B131" s="378"/>
      <c r="C131" s="378"/>
      <c r="D131" s="378"/>
      <c r="E131" s="378"/>
      <c r="F131" s="378"/>
      <c r="G131" s="378"/>
      <c r="H131" s="282">
        <f t="shared" ref="H131:P131" si="16">H64+H75+H78+H86+H93+H96+H99+H105+H112+H117+H124+H130</f>
        <v>261563.5</v>
      </c>
      <c r="I131" s="282">
        <f t="shared" si="16"/>
        <v>224792.64</v>
      </c>
      <c r="J131" s="282">
        <f t="shared" si="16"/>
        <v>188770.83</v>
      </c>
      <c r="K131" s="283">
        <f t="shared" si="16"/>
        <v>10493</v>
      </c>
      <c r="L131" s="282">
        <f t="shared" si="16"/>
        <v>146916517.58000001</v>
      </c>
      <c r="M131" s="282">
        <f t="shared" si="16"/>
        <v>62669526.710000001</v>
      </c>
      <c r="N131" s="282">
        <f t="shared" si="16"/>
        <v>35091694.439999998</v>
      </c>
      <c r="O131" s="282">
        <f t="shared" si="16"/>
        <v>26920621.309999999</v>
      </c>
      <c r="P131" s="282">
        <f t="shared" si="16"/>
        <v>22234675.120000001</v>
      </c>
      <c r="Q131" s="382">
        <v>0</v>
      </c>
      <c r="R131" s="381" t="s">
        <v>105</v>
      </c>
      <c r="S131" s="381" t="s">
        <v>105</v>
      </c>
      <c r="T131" s="381" t="s">
        <v>105</v>
      </c>
      <c r="U131" s="381" t="s">
        <v>105</v>
      </c>
    </row>
    <row r="132" spans="1:1025" s="201" customFormat="1" ht="23.25" customHeight="1">
      <c r="A132" s="243" t="s">
        <v>200</v>
      </c>
      <c r="B132" s="243"/>
      <c r="C132" s="243"/>
      <c r="D132" s="243"/>
      <c r="E132" s="243"/>
      <c r="F132" s="243"/>
      <c r="G132" s="243"/>
      <c r="H132" s="243"/>
      <c r="I132" s="243"/>
      <c r="J132" s="243"/>
      <c r="K132" s="243"/>
      <c r="L132" s="243"/>
      <c r="M132" s="243"/>
      <c r="N132" s="243"/>
      <c r="O132" s="243"/>
      <c r="P132" s="243"/>
      <c r="Q132" s="243"/>
      <c r="R132" s="243"/>
      <c r="S132" s="243"/>
      <c r="T132" s="243"/>
      <c r="U132" s="243"/>
      <c r="V132" s="364"/>
      <c r="W132" s="364"/>
    </row>
    <row r="133" spans="1:1025" s="179" customFormat="1" ht="29.25" customHeight="1">
      <c r="A133" s="244" t="s">
        <v>201</v>
      </c>
      <c r="B133" s="244"/>
      <c r="C133" s="244"/>
      <c r="D133" s="244"/>
      <c r="E133" s="244"/>
      <c r="F133" s="244"/>
      <c r="G133" s="244"/>
      <c r="H133" s="244"/>
      <c r="I133" s="244"/>
      <c r="J133" s="244"/>
      <c r="K133" s="244"/>
      <c r="L133" s="244"/>
      <c r="M133" s="244"/>
      <c r="N133" s="244"/>
      <c r="O133" s="244"/>
      <c r="P133" s="244"/>
      <c r="Q133" s="244"/>
      <c r="R133" s="244"/>
      <c r="S133" s="244"/>
      <c r="T133" s="244"/>
      <c r="U133" s="244"/>
      <c r="V133" s="178"/>
    </row>
    <row r="134" spans="1:1025" ht="55.5" customHeight="1">
      <c r="A134" s="16">
        <v>1</v>
      </c>
      <c r="B134" s="103" t="s">
        <v>202</v>
      </c>
      <c r="C134" s="99" t="s">
        <v>203</v>
      </c>
      <c r="D134" s="99"/>
      <c r="E134" s="183" t="s">
        <v>126</v>
      </c>
      <c r="F134" s="99" t="s">
        <v>204</v>
      </c>
      <c r="G134" s="99" t="s">
        <v>204</v>
      </c>
      <c r="H134" s="276">
        <v>502.9</v>
      </c>
      <c r="I134" s="276">
        <v>456.44</v>
      </c>
      <c r="J134" s="276">
        <v>377.44</v>
      </c>
      <c r="K134" s="272">
        <v>17</v>
      </c>
      <c r="L134" s="276">
        <f>M134+N134+O134+P134</f>
        <v>875316.97</v>
      </c>
      <c r="M134" s="104">
        <v>102252.25</v>
      </c>
      <c r="N134" s="104">
        <v>478436.43</v>
      </c>
      <c r="O134" s="104">
        <v>130879.56</v>
      </c>
      <c r="P134" s="104">
        <v>163748.73000000001</v>
      </c>
      <c r="Q134" s="104" t="s">
        <v>39</v>
      </c>
      <c r="R134" s="19" t="s">
        <v>205</v>
      </c>
      <c r="S134" s="29">
        <f>L134/I134</f>
        <v>1917.7</v>
      </c>
      <c r="T134" s="30">
        <v>18651.8</v>
      </c>
      <c r="U134" s="22" t="s">
        <v>206</v>
      </c>
      <c r="V134" s="31">
        <v>3</v>
      </c>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4"/>
      <c r="HW134" s="4"/>
      <c r="HX134" s="4"/>
      <c r="HY134" s="4"/>
      <c r="HZ134" s="4"/>
      <c r="IA134" s="4"/>
      <c r="IB134" s="4"/>
      <c r="IC134" s="4"/>
      <c r="ID134" s="4"/>
      <c r="IE134" s="4"/>
      <c r="IF134" s="4"/>
      <c r="IG134" s="4"/>
      <c r="IH134" s="4"/>
      <c r="II134" s="4"/>
      <c r="IJ134" s="4"/>
      <c r="IK134" s="4"/>
      <c r="IL134" s="4"/>
      <c r="IM134" s="4"/>
      <c r="IN134" s="4"/>
      <c r="IO134" s="4"/>
      <c r="IP134" s="4"/>
      <c r="IQ134" s="4"/>
      <c r="IR134" s="4"/>
      <c r="IS134" s="4"/>
      <c r="IT134" s="4"/>
    </row>
    <row r="135" spans="1:1025" ht="66" customHeight="1">
      <c r="A135" s="16">
        <v>2</v>
      </c>
      <c r="B135" s="103" t="s">
        <v>207</v>
      </c>
      <c r="C135" s="99" t="s">
        <v>208</v>
      </c>
      <c r="D135" s="99"/>
      <c r="E135" s="183" t="s">
        <v>209</v>
      </c>
      <c r="F135" s="99" t="s">
        <v>204</v>
      </c>
      <c r="G135" s="99" t="s">
        <v>210</v>
      </c>
      <c r="H135" s="276">
        <v>811.18</v>
      </c>
      <c r="I135" s="276">
        <v>673.28</v>
      </c>
      <c r="J135" s="276">
        <v>395.42</v>
      </c>
      <c r="K135" s="272">
        <v>40</v>
      </c>
      <c r="L135" s="276">
        <f>M135+N135+O135+P135</f>
        <v>1896072.96</v>
      </c>
      <c r="M135" s="104">
        <v>221494.23</v>
      </c>
      <c r="N135" s="104">
        <v>1036367.5</v>
      </c>
      <c r="O135" s="104">
        <v>283505.76</v>
      </c>
      <c r="P135" s="104">
        <v>354705.47</v>
      </c>
      <c r="Q135" s="104" t="s">
        <v>39</v>
      </c>
      <c r="R135" s="19" t="s">
        <v>211</v>
      </c>
      <c r="S135" s="29">
        <f>L135/I135</f>
        <v>2816.17</v>
      </c>
      <c r="T135" s="20">
        <v>18651.8</v>
      </c>
      <c r="U135" s="32">
        <v>42735</v>
      </c>
      <c r="V135" s="12">
        <v>4</v>
      </c>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4"/>
      <c r="HW135" s="4"/>
      <c r="HX135" s="4"/>
      <c r="HY135" s="4"/>
      <c r="HZ135" s="4"/>
      <c r="IA135" s="4"/>
      <c r="IB135" s="4"/>
      <c r="IC135" s="4"/>
      <c r="ID135" s="4"/>
      <c r="IE135" s="4"/>
      <c r="IF135" s="4"/>
      <c r="IG135" s="4"/>
      <c r="IH135" s="4"/>
      <c r="II135" s="4"/>
      <c r="IJ135" s="4"/>
      <c r="IK135" s="4"/>
      <c r="IL135" s="4"/>
      <c r="IM135" s="4"/>
      <c r="IN135" s="4"/>
      <c r="IO135" s="4"/>
      <c r="IP135" s="4"/>
      <c r="IQ135" s="4"/>
      <c r="IR135" s="4"/>
      <c r="IS135" s="4"/>
      <c r="IT135" s="4"/>
    </row>
    <row r="136" spans="1:1025" ht="66.75" customHeight="1">
      <c r="A136" s="16">
        <v>3</v>
      </c>
      <c r="B136" s="103" t="s">
        <v>212</v>
      </c>
      <c r="C136" s="99" t="s">
        <v>213</v>
      </c>
      <c r="D136" s="99"/>
      <c r="E136" s="183" t="s">
        <v>209</v>
      </c>
      <c r="F136" s="99" t="s">
        <v>204</v>
      </c>
      <c r="G136" s="99" t="s">
        <v>210</v>
      </c>
      <c r="H136" s="276">
        <v>796.25</v>
      </c>
      <c r="I136" s="276">
        <v>659.75</v>
      </c>
      <c r="J136" s="276">
        <v>380.11</v>
      </c>
      <c r="K136" s="272">
        <v>33</v>
      </c>
      <c r="L136" s="276">
        <f>M136+N136+O136+P136</f>
        <v>1788863.38</v>
      </c>
      <c r="M136" s="104">
        <v>208970.4</v>
      </c>
      <c r="N136" s="104">
        <v>977768.74</v>
      </c>
      <c r="O136" s="104">
        <v>267475.15999999997</v>
      </c>
      <c r="P136" s="104">
        <v>334649.08</v>
      </c>
      <c r="Q136" s="104" t="s">
        <v>39</v>
      </c>
      <c r="R136" s="19" t="s">
        <v>214</v>
      </c>
      <c r="S136" s="29">
        <f>L136/I136</f>
        <v>2711.43</v>
      </c>
      <c r="T136" s="20">
        <v>18651.8</v>
      </c>
      <c r="U136" s="22">
        <v>42735</v>
      </c>
      <c r="V136" s="12">
        <v>4</v>
      </c>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4"/>
      <c r="HW136" s="4"/>
      <c r="HX136" s="4"/>
      <c r="HY136" s="4"/>
      <c r="HZ136" s="4"/>
      <c r="IA136" s="4"/>
      <c r="IB136" s="4"/>
      <c r="IC136" s="4"/>
      <c r="ID136" s="4"/>
      <c r="IE136" s="4"/>
      <c r="IF136" s="4"/>
      <c r="IG136" s="4"/>
      <c r="IH136" s="4"/>
      <c r="II136" s="4"/>
      <c r="IJ136" s="4"/>
      <c r="IK136" s="4"/>
      <c r="IL136" s="4"/>
      <c r="IM136" s="4"/>
      <c r="IN136" s="4"/>
      <c r="IO136" s="4"/>
      <c r="IP136" s="4"/>
      <c r="IQ136" s="4"/>
      <c r="IR136" s="4"/>
      <c r="IS136" s="4"/>
      <c r="IT136" s="4"/>
    </row>
    <row r="137" spans="1:1025" ht="69.75" customHeight="1">
      <c r="A137" s="16">
        <v>4</v>
      </c>
      <c r="B137" s="103" t="s">
        <v>215</v>
      </c>
      <c r="C137" s="99" t="s">
        <v>216</v>
      </c>
      <c r="D137" s="99"/>
      <c r="E137" s="183" t="s">
        <v>209</v>
      </c>
      <c r="F137" s="99" t="s">
        <v>204</v>
      </c>
      <c r="G137" s="99" t="s">
        <v>210</v>
      </c>
      <c r="H137" s="276">
        <v>769.2</v>
      </c>
      <c r="I137" s="276">
        <v>658.4</v>
      </c>
      <c r="J137" s="276">
        <v>386.7</v>
      </c>
      <c r="K137" s="272">
        <v>34</v>
      </c>
      <c r="L137" s="276">
        <f>M137+N137+O137+P137</f>
        <v>1744364.8</v>
      </c>
      <c r="M137" s="104">
        <v>203772.1</v>
      </c>
      <c r="N137" s="104">
        <v>953445.9</v>
      </c>
      <c r="O137" s="104">
        <v>260821.96</v>
      </c>
      <c r="P137" s="104">
        <v>326324.84000000003</v>
      </c>
      <c r="Q137" s="104" t="s">
        <v>39</v>
      </c>
      <c r="R137" s="19" t="s">
        <v>903</v>
      </c>
      <c r="S137" s="29">
        <f>L137/I137</f>
        <v>2649.4</v>
      </c>
      <c r="T137" s="20">
        <v>18651.8</v>
      </c>
      <c r="U137" s="22">
        <v>42735</v>
      </c>
      <c r="V137" s="12">
        <v>4</v>
      </c>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row>
    <row r="138" spans="1:1025" s="179" customFormat="1" ht="36.75" customHeight="1">
      <c r="A138" s="251" t="s">
        <v>217</v>
      </c>
      <c r="B138" s="251"/>
      <c r="C138" s="251"/>
      <c r="D138" s="251"/>
      <c r="E138" s="251"/>
      <c r="F138" s="251"/>
      <c r="G138" s="251"/>
      <c r="H138" s="278">
        <f t="shared" ref="H138:Q138" si="17">SUM(H134:H137)</f>
        <v>2879.53</v>
      </c>
      <c r="I138" s="278">
        <f t="shared" si="17"/>
        <v>2447.87</v>
      </c>
      <c r="J138" s="278">
        <f t="shared" si="17"/>
        <v>1539.67</v>
      </c>
      <c r="K138" s="284">
        <f t="shared" si="17"/>
        <v>124</v>
      </c>
      <c r="L138" s="278">
        <f t="shared" si="17"/>
        <v>6304618.1100000003</v>
      </c>
      <c r="M138" s="27">
        <f t="shared" si="17"/>
        <v>736488.98</v>
      </c>
      <c r="N138" s="27">
        <f t="shared" si="17"/>
        <v>3446018.57</v>
      </c>
      <c r="O138" s="27">
        <f t="shared" si="17"/>
        <v>942682.44</v>
      </c>
      <c r="P138" s="27">
        <f t="shared" si="17"/>
        <v>1179428.1200000001</v>
      </c>
      <c r="Q138" s="202">
        <f t="shared" si="17"/>
        <v>0</v>
      </c>
      <c r="R138" s="93" t="s">
        <v>105</v>
      </c>
      <c r="S138" s="93" t="s">
        <v>105</v>
      </c>
      <c r="T138" s="93" t="s">
        <v>105</v>
      </c>
      <c r="U138" s="93" t="s">
        <v>105</v>
      </c>
      <c r="V138" s="178"/>
    </row>
    <row r="139" spans="1:1025" s="172" customFormat="1" ht="36.75" customHeight="1">
      <c r="A139" s="252" t="s">
        <v>218</v>
      </c>
      <c r="B139" s="252"/>
      <c r="C139" s="252"/>
      <c r="D139" s="252"/>
      <c r="E139" s="252"/>
      <c r="F139" s="252"/>
      <c r="G139" s="252"/>
      <c r="H139" s="252"/>
      <c r="I139" s="252"/>
      <c r="J139" s="252"/>
      <c r="K139" s="252"/>
      <c r="L139" s="252"/>
      <c r="M139" s="252"/>
      <c r="N139" s="252"/>
      <c r="O139" s="252"/>
      <c r="P139" s="252"/>
      <c r="Q139" s="252"/>
      <c r="R139" s="252"/>
      <c r="S139" s="252"/>
      <c r="T139" s="252"/>
      <c r="U139" s="252"/>
      <c r="V139" s="18"/>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c r="IW139" s="5"/>
      <c r="IX139" s="5"/>
      <c r="IY139" s="5"/>
      <c r="IZ139" s="5"/>
      <c r="JA139" s="5"/>
      <c r="JB139" s="5"/>
      <c r="JC139" s="5"/>
      <c r="JD139" s="5"/>
      <c r="JE139" s="5"/>
      <c r="JF139" s="5"/>
      <c r="JG139" s="5"/>
      <c r="JH139" s="5"/>
      <c r="JI139" s="5"/>
      <c r="JJ139" s="5"/>
      <c r="JK139" s="5"/>
      <c r="JL139" s="5"/>
      <c r="JM139" s="5"/>
      <c r="JN139" s="5"/>
      <c r="JO139" s="5"/>
      <c r="JP139" s="5"/>
      <c r="JQ139" s="5"/>
      <c r="JR139" s="5"/>
      <c r="JS139" s="5"/>
      <c r="JT139" s="5"/>
      <c r="JU139" s="5"/>
      <c r="JV139" s="5"/>
      <c r="JW139" s="5"/>
      <c r="JX139" s="5"/>
      <c r="JY139" s="5"/>
      <c r="JZ139" s="5"/>
      <c r="KA139" s="5"/>
      <c r="KB139" s="5"/>
      <c r="KC139" s="5"/>
      <c r="KD139" s="5"/>
      <c r="KE139" s="5"/>
      <c r="KF139" s="5"/>
      <c r="KG139" s="5"/>
      <c r="KH139" s="5"/>
      <c r="KI139" s="5"/>
      <c r="KJ139" s="5"/>
      <c r="KK139" s="5"/>
      <c r="KL139" s="5"/>
      <c r="KM139" s="5"/>
      <c r="KN139" s="5"/>
      <c r="KO139" s="5"/>
      <c r="KP139" s="5"/>
      <c r="KQ139" s="5"/>
      <c r="KR139" s="5"/>
      <c r="KS139" s="5"/>
      <c r="KT139" s="5"/>
      <c r="KU139" s="5"/>
      <c r="KV139" s="5"/>
      <c r="KW139" s="5"/>
      <c r="KX139" s="5"/>
      <c r="KY139" s="5"/>
      <c r="KZ139" s="5"/>
      <c r="LA139" s="5"/>
      <c r="LB139" s="5"/>
      <c r="LC139" s="5"/>
      <c r="LD139" s="5"/>
      <c r="LE139" s="5"/>
      <c r="LF139" s="5"/>
      <c r="LG139" s="5"/>
      <c r="LH139" s="5"/>
      <c r="LI139" s="5"/>
      <c r="LJ139" s="5"/>
      <c r="LK139" s="5"/>
      <c r="LL139" s="5"/>
      <c r="LM139" s="5"/>
      <c r="LN139" s="5"/>
      <c r="LO139" s="5"/>
      <c r="LP139" s="5"/>
      <c r="LQ139" s="5"/>
      <c r="LR139" s="5"/>
      <c r="LS139" s="5"/>
      <c r="LT139" s="5"/>
      <c r="LU139" s="5"/>
      <c r="LV139" s="5"/>
      <c r="LW139" s="5"/>
      <c r="LX139" s="5"/>
      <c r="LY139" s="5"/>
      <c r="LZ139" s="5"/>
      <c r="MA139" s="5"/>
      <c r="MB139" s="5"/>
      <c r="MC139" s="5"/>
      <c r="MD139" s="5"/>
      <c r="ME139" s="5"/>
      <c r="MF139" s="5"/>
      <c r="MG139" s="5"/>
      <c r="MH139" s="5"/>
      <c r="MI139" s="5"/>
      <c r="MJ139" s="5"/>
      <c r="MK139" s="5"/>
      <c r="ML139" s="5"/>
      <c r="MM139" s="5"/>
      <c r="MN139" s="5"/>
      <c r="MO139" s="5"/>
      <c r="MP139" s="5"/>
      <c r="MQ139" s="5"/>
      <c r="MR139" s="5"/>
      <c r="MS139" s="5"/>
      <c r="MT139" s="5"/>
      <c r="MU139" s="5"/>
      <c r="MV139" s="5"/>
      <c r="MW139" s="5"/>
      <c r="MX139" s="5"/>
      <c r="MY139" s="5"/>
      <c r="MZ139" s="5"/>
      <c r="NA139" s="5"/>
      <c r="NB139" s="5"/>
      <c r="NC139" s="5"/>
      <c r="ND139" s="5"/>
      <c r="NE139" s="5"/>
      <c r="NF139" s="5"/>
      <c r="NG139" s="5"/>
      <c r="NH139" s="5"/>
      <c r="NI139" s="5"/>
      <c r="NJ139" s="5"/>
      <c r="NK139" s="5"/>
      <c r="NL139" s="5"/>
      <c r="NM139" s="5"/>
      <c r="NN139" s="5"/>
      <c r="NO139" s="5"/>
      <c r="NP139" s="5"/>
      <c r="NQ139" s="5"/>
      <c r="NR139" s="5"/>
      <c r="NS139" s="5"/>
      <c r="NT139" s="5"/>
      <c r="NU139" s="5"/>
      <c r="NV139" s="5"/>
      <c r="NW139" s="5"/>
      <c r="NX139" s="5"/>
      <c r="NY139" s="5"/>
      <c r="NZ139" s="5"/>
      <c r="OA139" s="5"/>
      <c r="OB139" s="5"/>
      <c r="OC139" s="5"/>
      <c r="OD139" s="5"/>
      <c r="OE139" s="5"/>
      <c r="OF139" s="5"/>
      <c r="OG139" s="5"/>
      <c r="OH139" s="5"/>
      <c r="OI139" s="5"/>
      <c r="OJ139" s="5"/>
      <c r="OK139" s="5"/>
      <c r="OL139" s="5"/>
      <c r="OM139" s="5"/>
      <c r="ON139" s="5"/>
      <c r="OO139" s="5"/>
      <c r="OP139" s="5"/>
      <c r="OQ139" s="5"/>
      <c r="OR139" s="5"/>
      <c r="OS139" s="5"/>
      <c r="OT139" s="5"/>
      <c r="OU139" s="5"/>
      <c r="OV139" s="5"/>
      <c r="OW139" s="5"/>
      <c r="OX139" s="5"/>
      <c r="OY139" s="5"/>
      <c r="OZ139" s="5"/>
      <c r="PA139" s="5"/>
      <c r="PB139" s="5"/>
      <c r="PC139" s="5"/>
      <c r="PD139" s="5"/>
      <c r="PE139" s="5"/>
      <c r="PF139" s="5"/>
      <c r="PG139" s="5"/>
      <c r="PH139" s="5"/>
      <c r="PI139" s="5"/>
      <c r="PJ139" s="5"/>
      <c r="PK139" s="5"/>
      <c r="PL139" s="5"/>
      <c r="PM139" s="5"/>
      <c r="PN139" s="5"/>
      <c r="PO139" s="5"/>
      <c r="PP139" s="5"/>
      <c r="PQ139" s="5"/>
      <c r="PR139" s="5"/>
      <c r="PS139" s="5"/>
      <c r="PT139" s="5"/>
      <c r="PU139" s="5"/>
      <c r="PV139" s="5"/>
      <c r="PW139" s="5"/>
      <c r="PX139" s="5"/>
      <c r="PY139" s="5"/>
      <c r="PZ139" s="5"/>
      <c r="QA139" s="5"/>
      <c r="QB139" s="5"/>
      <c r="QC139" s="5"/>
      <c r="QD139" s="5"/>
      <c r="QE139" s="5"/>
      <c r="QF139" s="5"/>
      <c r="QG139" s="5"/>
      <c r="QH139" s="5"/>
      <c r="QI139" s="5"/>
      <c r="QJ139" s="5"/>
      <c r="QK139" s="5"/>
      <c r="QL139" s="5"/>
      <c r="QM139" s="5"/>
      <c r="QN139" s="5"/>
      <c r="QO139" s="5"/>
      <c r="QP139" s="5"/>
      <c r="QQ139" s="5"/>
      <c r="QR139" s="5"/>
      <c r="QS139" s="5"/>
      <c r="QT139" s="5"/>
      <c r="QU139" s="5"/>
      <c r="QV139" s="5"/>
      <c r="QW139" s="5"/>
      <c r="QX139" s="5"/>
      <c r="QY139" s="5"/>
      <c r="QZ139" s="5"/>
      <c r="RA139" s="5"/>
      <c r="RB139" s="5"/>
      <c r="RC139" s="5"/>
      <c r="RD139" s="5"/>
      <c r="RE139" s="5"/>
      <c r="RF139" s="5"/>
      <c r="RG139" s="5"/>
      <c r="RH139" s="5"/>
      <c r="RI139" s="5"/>
      <c r="RJ139" s="5"/>
      <c r="RK139" s="5"/>
      <c r="RL139" s="5"/>
      <c r="RM139" s="5"/>
      <c r="RN139" s="5"/>
      <c r="RO139" s="5"/>
      <c r="RP139" s="5"/>
      <c r="RQ139" s="5"/>
      <c r="RR139" s="5"/>
      <c r="RS139" s="5"/>
      <c r="RT139" s="5"/>
      <c r="RU139" s="5"/>
      <c r="RV139" s="5"/>
      <c r="RW139" s="5"/>
      <c r="RX139" s="5"/>
      <c r="RY139" s="5"/>
      <c r="RZ139" s="5"/>
      <c r="SA139" s="5"/>
      <c r="SB139" s="5"/>
      <c r="SC139" s="5"/>
      <c r="SD139" s="5"/>
      <c r="SE139" s="5"/>
      <c r="SF139" s="5"/>
      <c r="SG139" s="5"/>
      <c r="SH139" s="5"/>
      <c r="SI139" s="5"/>
      <c r="SJ139" s="5"/>
      <c r="SK139" s="5"/>
      <c r="SL139" s="5"/>
      <c r="SM139" s="5"/>
      <c r="SN139" s="5"/>
      <c r="SO139" s="5"/>
      <c r="SP139" s="5"/>
      <c r="SQ139" s="5"/>
      <c r="SR139" s="5"/>
      <c r="SS139" s="5"/>
      <c r="ST139" s="5"/>
      <c r="SU139" s="5"/>
      <c r="SV139" s="5"/>
      <c r="SW139" s="5"/>
      <c r="SX139" s="5"/>
      <c r="SY139" s="5"/>
      <c r="SZ139" s="5"/>
      <c r="TA139" s="5"/>
      <c r="TB139" s="5"/>
      <c r="TC139" s="5"/>
      <c r="TD139" s="5"/>
      <c r="TE139" s="5"/>
      <c r="TF139" s="5"/>
      <c r="TG139" s="5"/>
      <c r="TH139" s="5"/>
      <c r="TI139" s="5"/>
      <c r="TJ139" s="5"/>
      <c r="TK139" s="5"/>
      <c r="TL139" s="5"/>
      <c r="TM139" s="5"/>
      <c r="TN139" s="5"/>
      <c r="TO139" s="5"/>
      <c r="TP139" s="5"/>
      <c r="TQ139" s="5"/>
      <c r="TR139" s="5"/>
      <c r="TS139" s="5"/>
      <c r="TT139" s="5"/>
      <c r="TU139" s="5"/>
      <c r="TV139" s="5"/>
      <c r="TW139" s="5"/>
      <c r="TX139" s="5"/>
      <c r="TY139" s="5"/>
      <c r="TZ139" s="5"/>
      <c r="UA139" s="5"/>
      <c r="UB139" s="5"/>
      <c r="UC139" s="5"/>
      <c r="UD139" s="5"/>
      <c r="UE139" s="5"/>
      <c r="UF139" s="5"/>
      <c r="UG139" s="5"/>
      <c r="UH139" s="5"/>
      <c r="UI139" s="5"/>
      <c r="UJ139" s="5"/>
      <c r="UK139" s="5"/>
      <c r="UL139" s="5"/>
      <c r="UM139" s="5"/>
      <c r="UN139" s="5"/>
      <c r="UO139" s="5"/>
      <c r="UP139" s="5"/>
      <c r="UQ139" s="5"/>
      <c r="UR139" s="5"/>
      <c r="US139" s="5"/>
      <c r="UT139" s="5"/>
      <c r="UU139" s="5"/>
      <c r="UV139" s="5"/>
      <c r="UW139" s="5"/>
      <c r="UX139" s="5"/>
      <c r="UY139" s="5"/>
      <c r="UZ139" s="5"/>
      <c r="VA139" s="5"/>
      <c r="VB139" s="5"/>
      <c r="VC139" s="5"/>
      <c r="VD139" s="5"/>
      <c r="VE139" s="5"/>
      <c r="VF139" s="5"/>
      <c r="VG139" s="5"/>
      <c r="VH139" s="5"/>
      <c r="VI139" s="5"/>
      <c r="VJ139" s="5"/>
      <c r="VK139" s="5"/>
      <c r="VL139" s="5"/>
      <c r="VM139" s="5"/>
      <c r="VN139" s="5"/>
      <c r="VO139" s="5"/>
      <c r="VP139" s="5"/>
      <c r="VQ139" s="5"/>
      <c r="VR139" s="5"/>
      <c r="VS139" s="5"/>
      <c r="VT139" s="5"/>
      <c r="VU139" s="5"/>
      <c r="VV139" s="5"/>
      <c r="VW139" s="5"/>
      <c r="VX139" s="5"/>
      <c r="VY139" s="5"/>
      <c r="VZ139" s="5"/>
      <c r="WA139" s="5"/>
      <c r="WB139" s="5"/>
      <c r="WC139" s="5"/>
      <c r="WD139" s="5"/>
      <c r="WE139" s="5"/>
      <c r="WF139" s="5"/>
      <c r="WG139" s="5"/>
      <c r="WH139" s="5"/>
      <c r="WI139" s="5"/>
      <c r="WJ139" s="5"/>
      <c r="WK139" s="5"/>
      <c r="WL139" s="5"/>
      <c r="WM139" s="5"/>
      <c r="WN139" s="5"/>
      <c r="WO139" s="5"/>
      <c r="WP139" s="5"/>
      <c r="WQ139" s="5"/>
      <c r="WR139" s="5"/>
      <c r="WS139" s="5"/>
      <c r="WT139" s="5"/>
      <c r="WU139" s="5"/>
      <c r="WV139" s="5"/>
      <c r="WW139" s="5"/>
      <c r="WX139" s="5"/>
      <c r="WY139" s="5"/>
      <c r="WZ139" s="5"/>
      <c r="XA139" s="5"/>
      <c r="XB139" s="5"/>
      <c r="XC139" s="5"/>
      <c r="XD139" s="5"/>
      <c r="XE139" s="5"/>
      <c r="XF139" s="5"/>
      <c r="XG139" s="5"/>
      <c r="XH139" s="5"/>
      <c r="XI139" s="5"/>
      <c r="XJ139" s="5"/>
      <c r="XK139" s="5"/>
      <c r="XL139" s="5"/>
      <c r="XM139" s="5"/>
      <c r="XN139" s="5"/>
      <c r="XO139" s="5"/>
      <c r="XP139" s="5"/>
      <c r="XQ139" s="5"/>
      <c r="XR139" s="5"/>
      <c r="XS139" s="5"/>
      <c r="XT139" s="5"/>
      <c r="XU139" s="5"/>
      <c r="XV139" s="5"/>
      <c r="XW139" s="5"/>
      <c r="XX139" s="5"/>
      <c r="XY139" s="5"/>
      <c r="XZ139" s="5"/>
      <c r="YA139" s="5"/>
      <c r="YB139" s="5"/>
      <c r="YC139" s="5"/>
      <c r="YD139" s="5"/>
      <c r="YE139" s="5"/>
      <c r="YF139" s="5"/>
      <c r="YG139" s="5"/>
      <c r="YH139" s="5"/>
      <c r="YI139" s="5"/>
      <c r="YJ139" s="5"/>
      <c r="YK139" s="5"/>
      <c r="YL139" s="5"/>
      <c r="YM139" s="5"/>
      <c r="YN139" s="5"/>
      <c r="YO139" s="5"/>
      <c r="YP139" s="5"/>
      <c r="YQ139" s="5"/>
      <c r="YR139" s="5"/>
      <c r="YS139" s="5"/>
      <c r="YT139" s="5"/>
      <c r="YU139" s="5"/>
      <c r="YV139" s="5"/>
      <c r="YW139" s="5"/>
      <c r="YX139" s="5"/>
      <c r="YY139" s="5"/>
      <c r="YZ139" s="5"/>
      <c r="ZA139" s="5"/>
      <c r="ZB139" s="5"/>
      <c r="ZC139" s="5"/>
      <c r="ZD139" s="5"/>
      <c r="ZE139" s="5"/>
      <c r="ZF139" s="5"/>
      <c r="ZG139" s="5"/>
      <c r="ZH139" s="5"/>
      <c r="ZI139" s="5"/>
      <c r="ZJ139" s="5"/>
      <c r="ZK139" s="5"/>
      <c r="ZL139" s="5"/>
      <c r="ZM139" s="5"/>
      <c r="ZN139" s="5"/>
      <c r="ZO139" s="5"/>
      <c r="ZP139" s="5"/>
      <c r="ZQ139" s="5"/>
      <c r="ZR139" s="5"/>
      <c r="ZS139" s="5"/>
      <c r="ZT139" s="5"/>
      <c r="ZU139" s="5"/>
      <c r="ZV139" s="5"/>
      <c r="ZW139" s="5"/>
      <c r="ZX139" s="5"/>
      <c r="ZY139" s="5"/>
      <c r="ZZ139" s="5"/>
      <c r="AAA139" s="5"/>
      <c r="AAB139" s="5"/>
      <c r="AAC139" s="5"/>
      <c r="AAD139" s="5"/>
      <c r="AAE139" s="5"/>
      <c r="AAF139" s="5"/>
      <c r="AAG139" s="5"/>
      <c r="AAH139" s="5"/>
      <c r="AAI139" s="5"/>
      <c r="AAJ139" s="5"/>
      <c r="AAK139" s="5"/>
      <c r="AAL139" s="5"/>
      <c r="AAM139" s="5"/>
      <c r="AAN139" s="5"/>
      <c r="AAO139" s="5"/>
      <c r="AAP139" s="5"/>
      <c r="AAQ139" s="5"/>
      <c r="AAR139" s="5"/>
      <c r="AAS139" s="5"/>
      <c r="AAT139" s="5"/>
      <c r="AAU139" s="5"/>
      <c r="AAV139" s="5"/>
      <c r="AAW139" s="5"/>
      <c r="AAX139" s="5"/>
      <c r="AAY139" s="5"/>
      <c r="AAZ139" s="5"/>
      <c r="ABA139" s="5"/>
      <c r="ABB139" s="5"/>
      <c r="ABC139" s="5"/>
      <c r="ABD139" s="5"/>
      <c r="ABE139" s="5"/>
      <c r="ABF139" s="5"/>
      <c r="ABG139" s="5"/>
      <c r="ABH139" s="5"/>
      <c r="ABI139" s="5"/>
      <c r="ABJ139" s="5"/>
      <c r="ABK139" s="5"/>
      <c r="ABL139" s="5"/>
      <c r="ABM139" s="5"/>
      <c r="ABN139" s="5"/>
      <c r="ABO139" s="5"/>
      <c r="ABP139" s="5"/>
      <c r="ABQ139" s="5"/>
      <c r="ABR139" s="5"/>
      <c r="ABS139" s="5"/>
      <c r="ABT139" s="5"/>
      <c r="ABU139" s="5"/>
      <c r="ABV139" s="5"/>
      <c r="ABW139" s="5"/>
      <c r="ABX139" s="5"/>
      <c r="ABY139" s="5"/>
      <c r="ABZ139" s="5"/>
      <c r="ACA139" s="5"/>
      <c r="ACB139" s="5"/>
      <c r="ACC139" s="5"/>
      <c r="ACD139" s="5"/>
      <c r="ACE139" s="5"/>
      <c r="ACF139" s="5"/>
      <c r="ACG139" s="5"/>
      <c r="ACH139" s="5"/>
      <c r="ACI139" s="5"/>
      <c r="ACJ139" s="5"/>
      <c r="ACK139" s="5"/>
      <c r="ACL139" s="5"/>
      <c r="ACM139" s="5"/>
      <c r="ACN139" s="5"/>
      <c r="ACO139" s="5"/>
      <c r="ACP139" s="5"/>
      <c r="ACQ139" s="5"/>
      <c r="ACR139" s="5"/>
      <c r="ACS139" s="5"/>
      <c r="ACT139" s="5"/>
      <c r="ACU139" s="5"/>
      <c r="ACV139" s="5"/>
      <c r="ACW139" s="5"/>
      <c r="ACX139" s="5"/>
      <c r="ACY139" s="5"/>
      <c r="ACZ139" s="5"/>
      <c r="ADA139" s="5"/>
      <c r="ADB139" s="5"/>
      <c r="ADC139" s="5"/>
      <c r="ADD139" s="5"/>
      <c r="ADE139" s="5"/>
      <c r="ADF139" s="5"/>
      <c r="ADG139" s="5"/>
      <c r="ADH139" s="5"/>
      <c r="ADI139" s="5"/>
      <c r="ADJ139" s="5"/>
      <c r="ADK139" s="5"/>
      <c r="ADL139" s="5"/>
      <c r="ADM139" s="5"/>
      <c r="ADN139" s="5"/>
      <c r="ADO139" s="5"/>
      <c r="ADP139" s="5"/>
      <c r="ADQ139" s="5"/>
      <c r="ADR139" s="5"/>
      <c r="ADS139" s="5"/>
      <c r="ADT139" s="5"/>
      <c r="ADU139" s="5"/>
      <c r="ADV139" s="5"/>
      <c r="ADW139" s="5"/>
      <c r="ADX139" s="5"/>
      <c r="ADY139" s="5"/>
      <c r="ADZ139" s="5"/>
      <c r="AEA139" s="5"/>
      <c r="AEB139" s="5"/>
      <c r="AEC139" s="5"/>
      <c r="AED139" s="5"/>
      <c r="AEE139" s="5"/>
      <c r="AEF139" s="5"/>
      <c r="AEG139" s="5"/>
      <c r="AEH139" s="5"/>
      <c r="AEI139" s="5"/>
      <c r="AEJ139" s="5"/>
      <c r="AEK139" s="5"/>
      <c r="AEL139" s="5"/>
      <c r="AEM139" s="5"/>
      <c r="AEN139" s="5"/>
      <c r="AEO139" s="5"/>
      <c r="AEP139" s="5"/>
      <c r="AEQ139" s="5"/>
      <c r="AER139" s="5"/>
      <c r="AES139" s="5"/>
      <c r="AET139" s="5"/>
      <c r="AEU139" s="5"/>
      <c r="AEV139" s="5"/>
      <c r="AEW139" s="5"/>
      <c r="AEX139" s="5"/>
      <c r="AEY139" s="5"/>
      <c r="AEZ139" s="5"/>
      <c r="AFA139" s="5"/>
      <c r="AFB139" s="5"/>
      <c r="AFC139" s="5"/>
      <c r="AFD139" s="5"/>
      <c r="AFE139" s="5"/>
      <c r="AFF139" s="5"/>
      <c r="AFG139" s="5"/>
      <c r="AFH139" s="5"/>
      <c r="AFI139" s="5"/>
      <c r="AFJ139" s="5"/>
      <c r="AFK139" s="5"/>
      <c r="AFL139" s="5"/>
      <c r="AFM139" s="5"/>
      <c r="AFN139" s="5"/>
      <c r="AFO139" s="5"/>
      <c r="AFP139" s="5"/>
      <c r="AFQ139" s="5"/>
      <c r="AFR139" s="5"/>
      <c r="AFS139" s="5"/>
      <c r="AFT139" s="5"/>
      <c r="AFU139" s="5"/>
      <c r="AFV139" s="5"/>
      <c r="AFW139" s="5"/>
      <c r="AFX139" s="5"/>
      <c r="AFY139" s="5"/>
      <c r="AFZ139" s="5"/>
      <c r="AGA139" s="5"/>
      <c r="AGB139" s="5"/>
      <c r="AGC139" s="5"/>
      <c r="AGD139" s="5"/>
      <c r="AGE139" s="5"/>
      <c r="AGF139" s="5"/>
      <c r="AGG139" s="5"/>
      <c r="AGH139" s="5"/>
      <c r="AGI139" s="5"/>
      <c r="AGJ139" s="5"/>
      <c r="AGK139" s="5"/>
      <c r="AGL139" s="5"/>
      <c r="AGM139" s="5"/>
      <c r="AGN139" s="5"/>
      <c r="AGO139" s="5"/>
      <c r="AGP139" s="5"/>
      <c r="AGQ139" s="5"/>
      <c r="AGR139" s="5"/>
      <c r="AGS139" s="5"/>
      <c r="AGT139" s="5"/>
      <c r="AGU139" s="5"/>
      <c r="AGV139" s="5"/>
      <c r="AGW139" s="5"/>
      <c r="AGX139" s="5"/>
      <c r="AGY139" s="5"/>
      <c r="AGZ139" s="5"/>
      <c r="AHA139" s="5"/>
      <c r="AHB139" s="5"/>
      <c r="AHC139" s="5"/>
      <c r="AHD139" s="5"/>
      <c r="AHE139" s="5"/>
      <c r="AHF139" s="5"/>
      <c r="AHG139" s="5"/>
      <c r="AHH139" s="5"/>
      <c r="AHI139" s="5"/>
      <c r="AHJ139" s="5"/>
      <c r="AHK139" s="5"/>
      <c r="AHL139" s="5"/>
      <c r="AHM139" s="5"/>
      <c r="AHN139" s="5"/>
      <c r="AHO139" s="5"/>
      <c r="AHP139" s="5"/>
      <c r="AHQ139" s="5"/>
      <c r="AHR139" s="5"/>
      <c r="AHS139" s="5"/>
      <c r="AHT139" s="5"/>
      <c r="AHU139" s="5"/>
      <c r="AHV139" s="5"/>
      <c r="AHW139" s="5"/>
      <c r="AHX139" s="5"/>
      <c r="AHY139" s="5"/>
      <c r="AHZ139" s="5"/>
      <c r="AIA139" s="5"/>
      <c r="AIB139" s="5"/>
      <c r="AIC139" s="5"/>
      <c r="AID139" s="5"/>
      <c r="AIE139" s="5"/>
      <c r="AIF139" s="5"/>
      <c r="AIG139" s="5"/>
      <c r="AIH139" s="5"/>
      <c r="AII139" s="5"/>
      <c r="AIJ139" s="5"/>
      <c r="AIK139" s="5"/>
      <c r="AIL139" s="5"/>
      <c r="AIM139" s="5"/>
      <c r="AIN139" s="5"/>
      <c r="AIO139" s="5"/>
      <c r="AIP139" s="5"/>
      <c r="AIQ139" s="5"/>
      <c r="AIR139" s="5"/>
      <c r="AIS139" s="5"/>
      <c r="AIT139" s="5"/>
      <c r="AIU139" s="5"/>
      <c r="AIV139" s="5"/>
      <c r="AIW139" s="5"/>
      <c r="AIX139" s="5"/>
      <c r="AIY139" s="5"/>
      <c r="AIZ139" s="5"/>
      <c r="AJA139" s="5"/>
      <c r="AJB139" s="5"/>
      <c r="AJC139" s="5"/>
      <c r="AJD139" s="5"/>
      <c r="AJE139" s="5"/>
      <c r="AJF139" s="5"/>
      <c r="AJG139" s="5"/>
      <c r="AJH139" s="5"/>
      <c r="AJI139" s="5"/>
      <c r="AJJ139" s="5"/>
      <c r="AJK139" s="5"/>
      <c r="AJL139" s="5"/>
      <c r="AJM139" s="5"/>
      <c r="AJN139" s="5"/>
      <c r="AJO139" s="5"/>
      <c r="AJP139" s="5"/>
      <c r="AJQ139" s="5"/>
      <c r="AJR139" s="5"/>
      <c r="AJS139" s="5"/>
      <c r="AJT139" s="5"/>
      <c r="AJU139" s="5"/>
      <c r="AJV139" s="5"/>
      <c r="AJW139" s="5"/>
      <c r="AJX139" s="5"/>
      <c r="AJY139" s="5"/>
      <c r="AJZ139" s="5"/>
      <c r="AKA139" s="5"/>
      <c r="AKB139" s="5"/>
      <c r="AKC139" s="5"/>
      <c r="AKD139" s="5"/>
      <c r="AKE139" s="5"/>
      <c r="AKF139" s="5"/>
      <c r="AKG139" s="5"/>
      <c r="AKH139" s="5"/>
      <c r="AKI139" s="5"/>
      <c r="AKJ139" s="5"/>
      <c r="AKK139" s="5"/>
      <c r="AKL139" s="5"/>
      <c r="AKM139" s="5"/>
      <c r="AKN139" s="5"/>
      <c r="AKO139" s="5"/>
      <c r="AKP139" s="5"/>
      <c r="AKQ139" s="5"/>
      <c r="AKR139" s="5"/>
      <c r="AKS139" s="5"/>
      <c r="AKT139" s="5"/>
      <c r="AKU139" s="5"/>
      <c r="AKV139" s="5"/>
      <c r="AKW139" s="5"/>
      <c r="AKX139" s="5"/>
      <c r="AKY139" s="5"/>
      <c r="AKZ139" s="5"/>
      <c r="ALA139" s="5"/>
      <c r="ALB139" s="5"/>
      <c r="ALC139" s="5"/>
      <c r="ALD139" s="5"/>
      <c r="ALE139" s="5"/>
      <c r="ALF139" s="5"/>
      <c r="ALG139" s="5"/>
      <c r="ALH139" s="5"/>
      <c r="ALI139" s="5"/>
      <c r="ALJ139" s="5"/>
      <c r="ALK139" s="5"/>
      <c r="ALL139" s="5"/>
      <c r="ALM139" s="5"/>
      <c r="ALN139" s="5"/>
      <c r="ALO139" s="5"/>
      <c r="ALP139" s="5"/>
      <c r="ALQ139" s="5"/>
      <c r="ALR139" s="5"/>
      <c r="ALS139" s="5"/>
      <c r="ALT139" s="5"/>
      <c r="ALU139" s="5"/>
      <c r="ALV139" s="5"/>
      <c r="ALW139" s="5"/>
      <c r="ALX139" s="5"/>
      <c r="ALY139" s="5"/>
      <c r="ALZ139" s="5"/>
      <c r="AMA139" s="5"/>
      <c r="AMB139" s="5"/>
      <c r="AMC139" s="5"/>
      <c r="AMD139" s="5"/>
      <c r="AME139" s="5"/>
      <c r="AMF139" s="5"/>
      <c r="AMG139" s="5"/>
      <c r="AMH139" s="5"/>
      <c r="AMI139" s="5"/>
      <c r="AMJ139" s="5"/>
      <c r="AMK139" s="5"/>
    </row>
    <row r="140" spans="1:1025" ht="31.5" customHeight="1">
      <c r="A140" s="16">
        <v>1</v>
      </c>
      <c r="B140" s="103" t="s">
        <v>219</v>
      </c>
      <c r="C140" s="99">
        <v>1973</v>
      </c>
      <c r="D140" s="99"/>
      <c r="E140" s="183" t="s">
        <v>220</v>
      </c>
      <c r="F140" s="99">
        <v>2</v>
      </c>
      <c r="G140" s="99">
        <v>2</v>
      </c>
      <c r="H140" s="276">
        <v>535.79999999999995</v>
      </c>
      <c r="I140" s="276">
        <v>492.6</v>
      </c>
      <c r="J140" s="276">
        <v>395.5</v>
      </c>
      <c r="K140" s="272">
        <v>25</v>
      </c>
      <c r="L140" s="276">
        <f>M140+N140+O140+P140</f>
        <v>948239.82</v>
      </c>
      <c r="M140" s="104">
        <v>123555.64</v>
      </c>
      <c r="N140" s="104">
        <v>580038.29</v>
      </c>
      <c r="O140" s="104">
        <v>102409.91</v>
      </c>
      <c r="P140" s="104">
        <v>142235.98000000001</v>
      </c>
      <c r="Q140" s="104" t="s">
        <v>39</v>
      </c>
      <c r="R140" s="19" t="s">
        <v>221</v>
      </c>
      <c r="S140" s="29">
        <f>L140/I140</f>
        <v>1924.97</v>
      </c>
      <c r="T140" s="20">
        <v>18651.8</v>
      </c>
      <c r="U140" s="22">
        <v>42735</v>
      </c>
      <c r="V140" s="12">
        <v>2</v>
      </c>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row>
    <row r="141" spans="1:1025" s="179" customFormat="1" ht="30.75" customHeight="1">
      <c r="A141" s="251" t="s">
        <v>222</v>
      </c>
      <c r="B141" s="251"/>
      <c r="C141" s="251"/>
      <c r="D141" s="251"/>
      <c r="E141" s="251"/>
      <c r="F141" s="251"/>
      <c r="G141" s="251"/>
      <c r="H141" s="278">
        <f t="shared" ref="H141:Q141" si="18">SUM(H140)</f>
        <v>535.79999999999995</v>
      </c>
      <c r="I141" s="278">
        <f t="shared" si="18"/>
        <v>492.6</v>
      </c>
      <c r="J141" s="278">
        <f t="shared" si="18"/>
        <v>395.5</v>
      </c>
      <c r="K141" s="284">
        <f t="shared" si="18"/>
        <v>25</v>
      </c>
      <c r="L141" s="278">
        <f t="shared" si="18"/>
        <v>948239.82</v>
      </c>
      <c r="M141" s="27">
        <f t="shared" si="18"/>
        <v>123555.64</v>
      </c>
      <c r="N141" s="27">
        <f t="shared" si="18"/>
        <v>580038.29</v>
      </c>
      <c r="O141" s="27">
        <f t="shared" si="18"/>
        <v>102409.91</v>
      </c>
      <c r="P141" s="27">
        <f t="shared" si="18"/>
        <v>142235.98000000001</v>
      </c>
      <c r="Q141" s="203">
        <f t="shared" si="18"/>
        <v>0</v>
      </c>
      <c r="R141" s="93" t="s">
        <v>105</v>
      </c>
      <c r="S141" s="93" t="s">
        <v>105</v>
      </c>
      <c r="T141" s="93" t="s">
        <v>105</v>
      </c>
      <c r="U141" s="93" t="s">
        <v>105</v>
      </c>
      <c r="V141" s="178"/>
    </row>
    <row r="142" spans="1:1025" s="172" customFormat="1" ht="30.75" customHeight="1">
      <c r="A142" s="252" t="s">
        <v>223</v>
      </c>
      <c r="B142" s="252"/>
      <c r="C142" s="252"/>
      <c r="D142" s="252"/>
      <c r="E142" s="252"/>
      <c r="F142" s="252"/>
      <c r="G142" s="252"/>
      <c r="H142" s="252"/>
      <c r="I142" s="252"/>
      <c r="J142" s="252"/>
      <c r="K142" s="252"/>
      <c r="L142" s="252"/>
      <c r="M142" s="252"/>
      <c r="N142" s="252"/>
      <c r="O142" s="252"/>
      <c r="P142" s="252"/>
      <c r="Q142" s="252"/>
      <c r="R142" s="252"/>
      <c r="S142" s="252"/>
      <c r="T142" s="252"/>
      <c r="U142" s="252"/>
      <c r="V142" s="18"/>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c r="IW142" s="5"/>
      <c r="IX142" s="5"/>
      <c r="IY142" s="5"/>
      <c r="IZ142" s="5"/>
      <c r="JA142" s="5"/>
      <c r="JB142" s="5"/>
      <c r="JC142" s="5"/>
      <c r="JD142" s="5"/>
      <c r="JE142" s="5"/>
      <c r="JF142" s="5"/>
      <c r="JG142" s="5"/>
      <c r="JH142" s="5"/>
      <c r="JI142" s="5"/>
      <c r="JJ142" s="5"/>
      <c r="JK142" s="5"/>
      <c r="JL142" s="5"/>
      <c r="JM142" s="5"/>
      <c r="JN142" s="5"/>
      <c r="JO142" s="5"/>
      <c r="JP142" s="5"/>
      <c r="JQ142" s="5"/>
      <c r="JR142" s="5"/>
      <c r="JS142" s="5"/>
      <c r="JT142" s="5"/>
      <c r="JU142" s="5"/>
      <c r="JV142" s="5"/>
      <c r="JW142" s="5"/>
      <c r="JX142" s="5"/>
      <c r="JY142" s="5"/>
      <c r="JZ142" s="5"/>
      <c r="KA142" s="5"/>
      <c r="KB142" s="5"/>
      <c r="KC142" s="5"/>
      <c r="KD142" s="5"/>
      <c r="KE142" s="5"/>
      <c r="KF142" s="5"/>
      <c r="KG142" s="5"/>
      <c r="KH142" s="5"/>
      <c r="KI142" s="5"/>
      <c r="KJ142" s="5"/>
      <c r="KK142" s="5"/>
      <c r="KL142" s="5"/>
      <c r="KM142" s="5"/>
      <c r="KN142" s="5"/>
      <c r="KO142" s="5"/>
      <c r="KP142" s="5"/>
      <c r="KQ142" s="5"/>
      <c r="KR142" s="5"/>
      <c r="KS142" s="5"/>
      <c r="KT142" s="5"/>
      <c r="KU142" s="5"/>
      <c r="KV142" s="5"/>
      <c r="KW142" s="5"/>
      <c r="KX142" s="5"/>
      <c r="KY142" s="5"/>
      <c r="KZ142" s="5"/>
      <c r="LA142" s="5"/>
      <c r="LB142" s="5"/>
      <c r="LC142" s="5"/>
      <c r="LD142" s="5"/>
      <c r="LE142" s="5"/>
      <c r="LF142" s="5"/>
      <c r="LG142" s="5"/>
      <c r="LH142" s="5"/>
      <c r="LI142" s="5"/>
      <c r="LJ142" s="5"/>
      <c r="LK142" s="5"/>
      <c r="LL142" s="5"/>
      <c r="LM142" s="5"/>
      <c r="LN142" s="5"/>
      <c r="LO142" s="5"/>
      <c r="LP142" s="5"/>
      <c r="LQ142" s="5"/>
      <c r="LR142" s="5"/>
      <c r="LS142" s="5"/>
      <c r="LT142" s="5"/>
      <c r="LU142" s="5"/>
      <c r="LV142" s="5"/>
      <c r="LW142" s="5"/>
      <c r="LX142" s="5"/>
      <c r="LY142" s="5"/>
      <c r="LZ142" s="5"/>
      <c r="MA142" s="5"/>
      <c r="MB142" s="5"/>
      <c r="MC142" s="5"/>
      <c r="MD142" s="5"/>
      <c r="ME142" s="5"/>
      <c r="MF142" s="5"/>
      <c r="MG142" s="5"/>
      <c r="MH142" s="5"/>
      <c r="MI142" s="5"/>
      <c r="MJ142" s="5"/>
      <c r="MK142" s="5"/>
      <c r="ML142" s="5"/>
      <c r="MM142" s="5"/>
      <c r="MN142" s="5"/>
      <c r="MO142" s="5"/>
      <c r="MP142" s="5"/>
      <c r="MQ142" s="5"/>
      <c r="MR142" s="5"/>
      <c r="MS142" s="5"/>
      <c r="MT142" s="5"/>
      <c r="MU142" s="5"/>
      <c r="MV142" s="5"/>
      <c r="MW142" s="5"/>
      <c r="MX142" s="5"/>
      <c r="MY142" s="5"/>
      <c r="MZ142" s="5"/>
      <c r="NA142" s="5"/>
      <c r="NB142" s="5"/>
      <c r="NC142" s="5"/>
      <c r="ND142" s="5"/>
      <c r="NE142" s="5"/>
      <c r="NF142" s="5"/>
      <c r="NG142" s="5"/>
      <c r="NH142" s="5"/>
      <c r="NI142" s="5"/>
      <c r="NJ142" s="5"/>
      <c r="NK142" s="5"/>
      <c r="NL142" s="5"/>
      <c r="NM142" s="5"/>
      <c r="NN142" s="5"/>
      <c r="NO142" s="5"/>
      <c r="NP142" s="5"/>
      <c r="NQ142" s="5"/>
      <c r="NR142" s="5"/>
      <c r="NS142" s="5"/>
      <c r="NT142" s="5"/>
      <c r="NU142" s="5"/>
      <c r="NV142" s="5"/>
      <c r="NW142" s="5"/>
      <c r="NX142" s="5"/>
      <c r="NY142" s="5"/>
      <c r="NZ142" s="5"/>
      <c r="OA142" s="5"/>
      <c r="OB142" s="5"/>
      <c r="OC142" s="5"/>
      <c r="OD142" s="5"/>
      <c r="OE142" s="5"/>
      <c r="OF142" s="5"/>
      <c r="OG142" s="5"/>
      <c r="OH142" s="5"/>
      <c r="OI142" s="5"/>
      <c r="OJ142" s="5"/>
      <c r="OK142" s="5"/>
      <c r="OL142" s="5"/>
      <c r="OM142" s="5"/>
      <c r="ON142" s="5"/>
      <c r="OO142" s="5"/>
      <c r="OP142" s="5"/>
      <c r="OQ142" s="5"/>
      <c r="OR142" s="5"/>
      <c r="OS142" s="5"/>
      <c r="OT142" s="5"/>
      <c r="OU142" s="5"/>
      <c r="OV142" s="5"/>
      <c r="OW142" s="5"/>
      <c r="OX142" s="5"/>
      <c r="OY142" s="5"/>
      <c r="OZ142" s="5"/>
      <c r="PA142" s="5"/>
      <c r="PB142" s="5"/>
      <c r="PC142" s="5"/>
      <c r="PD142" s="5"/>
      <c r="PE142" s="5"/>
      <c r="PF142" s="5"/>
      <c r="PG142" s="5"/>
      <c r="PH142" s="5"/>
      <c r="PI142" s="5"/>
      <c r="PJ142" s="5"/>
      <c r="PK142" s="5"/>
      <c r="PL142" s="5"/>
      <c r="PM142" s="5"/>
      <c r="PN142" s="5"/>
      <c r="PO142" s="5"/>
      <c r="PP142" s="5"/>
      <c r="PQ142" s="5"/>
      <c r="PR142" s="5"/>
      <c r="PS142" s="5"/>
      <c r="PT142" s="5"/>
      <c r="PU142" s="5"/>
      <c r="PV142" s="5"/>
      <c r="PW142" s="5"/>
      <c r="PX142" s="5"/>
      <c r="PY142" s="5"/>
      <c r="PZ142" s="5"/>
      <c r="QA142" s="5"/>
      <c r="QB142" s="5"/>
      <c r="QC142" s="5"/>
      <c r="QD142" s="5"/>
      <c r="QE142" s="5"/>
      <c r="QF142" s="5"/>
      <c r="QG142" s="5"/>
      <c r="QH142" s="5"/>
      <c r="QI142" s="5"/>
      <c r="QJ142" s="5"/>
      <c r="QK142" s="5"/>
      <c r="QL142" s="5"/>
      <c r="QM142" s="5"/>
      <c r="QN142" s="5"/>
      <c r="QO142" s="5"/>
      <c r="QP142" s="5"/>
      <c r="QQ142" s="5"/>
      <c r="QR142" s="5"/>
      <c r="QS142" s="5"/>
      <c r="QT142" s="5"/>
      <c r="QU142" s="5"/>
      <c r="QV142" s="5"/>
      <c r="QW142" s="5"/>
      <c r="QX142" s="5"/>
      <c r="QY142" s="5"/>
      <c r="QZ142" s="5"/>
      <c r="RA142" s="5"/>
      <c r="RB142" s="5"/>
      <c r="RC142" s="5"/>
      <c r="RD142" s="5"/>
      <c r="RE142" s="5"/>
      <c r="RF142" s="5"/>
      <c r="RG142" s="5"/>
      <c r="RH142" s="5"/>
      <c r="RI142" s="5"/>
      <c r="RJ142" s="5"/>
      <c r="RK142" s="5"/>
      <c r="RL142" s="5"/>
      <c r="RM142" s="5"/>
      <c r="RN142" s="5"/>
      <c r="RO142" s="5"/>
      <c r="RP142" s="5"/>
      <c r="RQ142" s="5"/>
      <c r="RR142" s="5"/>
      <c r="RS142" s="5"/>
      <c r="RT142" s="5"/>
      <c r="RU142" s="5"/>
      <c r="RV142" s="5"/>
      <c r="RW142" s="5"/>
      <c r="RX142" s="5"/>
      <c r="RY142" s="5"/>
      <c r="RZ142" s="5"/>
      <c r="SA142" s="5"/>
      <c r="SB142" s="5"/>
      <c r="SC142" s="5"/>
      <c r="SD142" s="5"/>
      <c r="SE142" s="5"/>
      <c r="SF142" s="5"/>
      <c r="SG142" s="5"/>
      <c r="SH142" s="5"/>
      <c r="SI142" s="5"/>
      <c r="SJ142" s="5"/>
      <c r="SK142" s="5"/>
      <c r="SL142" s="5"/>
      <c r="SM142" s="5"/>
      <c r="SN142" s="5"/>
      <c r="SO142" s="5"/>
      <c r="SP142" s="5"/>
      <c r="SQ142" s="5"/>
      <c r="SR142" s="5"/>
      <c r="SS142" s="5"/>
      <c r="ST142" s="5"/>
      <c r="SU142" s="5"/>
      <c r="SV142" s="5"/>
      <c r="SW142" s="5"/>
      <c r="SX142" s="5"/>
      <c r="SY142" s="5"/>
      <c r="SZ142" s="5"/>
      <c r="TA142" s="5"/>
      <c r="TB142" s="5"/>
      <c r="TC142" s="5"/>
      <c r="TD142" s="5"/>
      <c r="TE142" s="5"/>
      <c r="TF142" s="5"/>
      <c r="TG142" s="5"/>
      <c r="TH142" s="5"/>
      <c r="TI142" s="5"/>
      <c r="TJ142" s="5"/>
      <c r="TK142" s="5"/>
      <c r="TL142" s="5"/>
      <c r="TM142" s="5"/>
      <c r="TN142" s="5"/>
      <c r="TO142" s="5"/>
      <c r="TP142" s="5"/>
      <c r="TQ142" s="5"/>
      <c r="TR142" s="5"/>
      <c r="TS142" s="5"/>
      <c r="TT142" s="5"/>
      <c r="TU142" s="5"/>
      <c r="TV142" s="5"/>
      <c r="TW142" s="5"/>
      <c r="TX142" s="5"/>
      <c r="TY142" s="5"/>
      <c r="TZ142" s="5"/>
      <c r="UA142" s="5"/>
      <c r="UB142" s="5"/>
      <c r="UC142" s="5"/>
      <c r="UD142" s="5"/>
      <c r="UE142" s="5"/>
      <c r="UF142" s="5"/>
      <c r="UG142" s="5"/>
      <c r="UH142" s="5"/>
      <c r="UI142" s="5"/>
      <c r="UJ142" s="5"/>
      <c r="UK142" s="5"/>
      <c r="UL142" s="5"/>
      <c r="UM142" s="5"/>
      <c r="UN142" s="5"/>
      <c r="UO142" s="5"/>
      <c r="UP142" s="5"/>
      <c r="UQ142" s="5"/>
      <c r="UR142" s="5"/>
      <c r="US142" s="5"/>
      <c r="UT142" s="5"/>
      <c r="UU142" s="5"/>
      <c r="UV142" s="5"/>
      <c r="UW142" s="5"/>
      <c r="UX142" s="5"/>
      <c r="UY142" s="5"/>
      <c r="UZ142" s="5"/>
      <c r="VA142" s="5"/>
      <c r="VB142" s="5"/>
      <c r="VC142" s="5"/>
      <c r="VD142" s="5"/>
      <c r="VE142" s="5"/>
      <c r="VF142" s="5"/>
      <c r="VG142" s="5"/>
      <c r="VH142" s="5"/>
      <c r="VI142" s="5"/>
      <c r="VJ142" s="5"/>
      <c r="VK142" s="5"/>
      <c r="VL142" s="5"/>
      <c r="VM142" s="5"/>
      <c r="VN142" s="5"/>
      <c r="VO142" s="5"/>
      <c r="VP142" s="5"/>
      <c r="VQ142" s="5"/>
      <c r="VR142" s="5"/>
      <c r="VS142" s="5"/>
      <c r="VT142" s="5"/>
      <c r="VU142" s="5"/>
      <c r="VV142" s="5"/>
      <c r="VW142" s="5"/>
      <c r="VX142" s="5"/>
      <c r="VY142" s="5"/>
      <c r="VZ142" s="5"/>
      <c r="WA142" s="5"/>
      <c r="WB142" s="5"/>
      <c r="WC142" s="5"/>
      <c r="WD142" s="5"/>
      <c r="WE142" s="5"/>
      <c r="WF142" s="5"/>
      <c r="WG142" s="5"/>
      <c r="WH142" s="5"/>
      <c r="WI142" s="5"/>
      <c r="WJ142" s="5"/>
      <c r="WK142" s="5"/>
      <c r="WL142" s="5"/>
      <c r="WM142" s="5"/>
      <c r="WN142" s="5"/>
      <c r="WO142" s="5"/>
      <c r="WP142" s="5"/>
      <c r="WQ142" s="5"/>
      <c r="WR142" s="5"/>
      <c r="WS142" s="5"/>
      <c r="WT142" s="5"/>
      <c r="WU142" s="5"/>
      <c r="WV142" s="5"/>
      <c r="WW142" s="5"/>
      <c r="WX142" s="5"/>
      <c r="WY142" s="5"/>
      <c r="WZ142" s="5"/>
      <c r="XA142" s="5"/>
      <c r="XB142" s="5"/>
      <c r="XC142" s="5"/>
      <c r="XD142" s="5"/>
      <c r="XE142" s="5"/>
      <c r="XF142" s="5"/>
      <c r="XG142" s="5"/>
      <c r="XH142" s="5"/>
      <c r="XI142" s="5"/>
      <c r="XJ142" s="5"/>
      <c r="XK142" s="5"/>
      <c r="XL142" s="5"/>
      <c r="XM142" s="5"/>
      <c r="XN142" s="5"/>
      <c r="XO142" s="5"/>
      <c r="XP142" s="5"/>
      <c r="XQ142" s="5"/>
      <c r="XR142" s="5"/>
      <c r="XS142" s="5"/>
      <c r="XT142" s="5"/>
      <c r="XU142" s="5"/>
      <c r="XV142" s="5"/>
      <c r="XW142" s="5"/>
      <c r="XX142" s="5"/>
      <c r="XY142" s="5"/>
      <c r="XZ142" s="5"/>
      <c r="YA142" s="5"/>
      <c r="YB142" s="5"/>
      <c r="YC142" s="5"/>
      <c r="YD142" s="5"/>
      <c r="YE142" s="5"/>
      <c r="YF142" s="5"/>
      <c r="YG142" s="5"/>
      <c r="YH142" s="5"/>
      <c r="YI142" s="5"/>
      <c r="YJ142" s="5"/>
      <c r="YK142" s="5"/>
      <c r="YL142" s="5"/>
      <c r="YM142" s="5"/>
      <c r="YN142" s="5"/>
      <c r="YO142" s="5"/>
      <c r="YP142" s="5"/>
      <c r="YQ142" s="5"/>
      <c r="YR142" s="5"/>
      <c r="YS142" s="5"/>
      <c r="YT142" s="5"/>
      <c r="YU142" s="5"/>
      <c r="YV142" s="5"/>
      <c r="YW142" s="5"/>
      <c r="YX142" s="5"/>
      <c r="YY142" s="5"/>
      <c r="YZ142" s="5"/>
      <c r="ZA142" s="5"/>
      <c r="ZB142" s="5"/>
      <c r="ZC142" s="5"/>
      <c r="ZD142" s="5"/>
      <c r="ZE142" s="5"/>
      <c r="ZF142" s="5"/>
      <c r="ZG142" s="5"/>
      <c r="ZH142" s="5"/>
      <c r="ZI142" s="5"/>
      <c r="ZJ142" s="5"/>
      <c r="ZK142" s="5"/>
      <c r="ZL142" s="5"/>
      <c r="ZM142" s="5"/>
      <c r="ZN142" s="5"/>
      <c r="ZO142" s="5"/>
      <c r="ZP142" s="5"/>
      <c r="ZQ142" s="5"/>
      <c r="ZR142" s="5"/>
      <c r="ZS142" s="5"/>
      <c r="ZT142" s="5"/>
      <c r="ZU142" s="5"/>
      <c r="ZV142" s="5"/>
      <c r="ZW142" s="5"/>
      <c r="ZX142" s="5"/>
      <c r="ZY142" s="5"/>
      <c r="ZZ142" s="5"/>
      <c r="AAA142" s="5"/>
      <c r="AAB142" s="5"/>
      <c r="AAC142" s="5"/>
      <c r="AAD142" s="5"/>
      <c r="AAE142" s="5"/>
      <c r="AAF142" s="5"/>
      <c r="AAG142" s="5"/>
      <c r="AAH142" s="5"/>
      <c r="AAI142" s="5"/>
      <c r="AAJ142" s="5"/>
      <c r="AAK142" s="5"/>
      <c r="AAL142" s="5"/>
      <c r="AAM142" s="5"/>
      <c r="AAN142" s="5"/>
      <c r="AAO142" s="5"/>
      <c r="AAP142" s="5"/>
      <c r="AAQ142" s="5"/>
      <c r="AAR142" s="5"/>
      <c r="AAS142" s="5"/>
      <c r="AAT142" s="5"/>
      <c r="AAU142" s="5"/>
      <c r="AAV142" s="5"/>
      <c r="AAW142" s="5"/>
      <c r="AAX142" s="5"/>
      <c r="AAY142" s="5"/>
      <c r="AAZ142" s="5"/>
      <c r="ABA142" s="5"/>
      <c r="ABB142" s="5"/>
      <c r="ABC142" s="5"/>
      <c r="ABD142" s="5"/>
      <c r="ABE142" s="5"/>
      <c r="ABF142" s="5"/>
      <c r="ABG142" s="5"/>
      <c r="ABH142" s="5"/>
      <c r="ABI142" s="5"/>
      <c r="ABJ142" s="5"/>
      <c r="ABK142" s="5"/>
      <c r="ABL142" s="5"/>
      <c r="ABM142" s="5"/>
      <c r="ABN142" s="5"/>
      <c r="ABO142" s="5"/>
      <c r="ABP142" s="5"/>
      <c r="ABQ142" s="5"/>
      <c r="ABR142" s="5"/>
      <c r="ABS142" s="5"/>
      <c r="ABT142" s="5"/>
      <c r="ABU142" s="5"/>
      <c r="ABV142" s="5"/>
      <c r="ABW142" s="5"/>
      <c r="ABX142" s="5"/>
      <c r="ABY142" s="5"/>
      <c r="ABZ142" s="5"/>
      <c r="ACA142" s="5"/>
      <c r="ACB142" s="5"/>
      <c r="ACC142" s="5"/>
      <c r="ACD142" s="5"/>
      <c r="ACE142" s="5"/>
      <c r="ACF142" s="5"/>
      <c r="ACG142" s="5"/>
      <c r="ACH142" s="5"/>
      <c r="ACI142" s="5"/>
      <c r="ACJ142" s="5"/>
      <c r="ACK142" s="5"/>
      <c r="ACL142" s="5"/>
      <c r="ACM142" s="5"/>
      <c r="ACN142" s="5"/>
      <c r="ACO142" s="5"/>
      <c r="ACP142" s="5"/>
      <c r="ACQ142" s="5"/>
      <c r="ACR142" s="5"/>
      <c r="ACS142" s="5"/>
      <c r="ACT142" s="5"/>
      <c r="ACU142" s="5"/>
      <c r="ACV142" s="5"/>
      <c r="ACW142" s="5"/>
      <c r="ACX142" s="5"/>
      <c r="ACY142" s="5"/>
      <c r="ACZ142" s="5"/>
      <c r="ADA142" s="5"/>
      <c r="ADB142" s="5"/>
      <c r="ADC142" s="5"/>
      <c r="ADD142" s="5"/>
      <c r="ADE142" s="5"/>
      <c r="ADF142" s="5"/>
      <c r="ADG142" s="5"/>
      <c r="ADH142" s="5"/>
      <c r="ADI142" s="5"/>
      <c r="ADJ142" s="5"/>
      <c r="ADK142" s="5"/>
      <c r="ADL142" s="5"/>
      <c r="ADM142" s="5"/>
      <c r="ADN142" s="5"/>
      <c r="ADO142" s="5"/>
      <c r="ADP142" s="5"/>
      <c r="ADQ142" s="5"/>
      <c r="ADR142" s="5"/>
      <c r="ADS142" s="5"/>
      <c r="ADT142" s="5"/>
      <c r="ADU142" s="5"/>
      <c r="ADV142" s="5"/>
      <c r="ADW142" s="5"/>
      <c r="ADX142" s="5"/>
      <c r="ADY142" s="5"/>
      <c r="ADZ142" s="5"/>
      <c r="AEA142" s="5"/>
      <c r="AEB142" s="5"/>
      <c r="AEC142" s="5"/>
      <c r="AED142" s="5"/>
      <c r="AEE142" s="5"/>
      <c r="AEF142" s="5"/>
      <c r="AEG142" s="5"/>
      <c r="AEH142" s="5"/>
      <c r="AEI142" s="5"/>
      <c r="AEJ142" s="5"/>
      <c r="AEK142" s="5"/>
      <c r="AEL142" s="5"/>
      <c r="AEM142" s="5"/>
      <c r="AEN142" s="5"/>
      <c r="AEO142" s="5"/>
      <c r="AEP142" s="5"/>
      <c r="AEQ142" s="5"/>
      <c r="AER142" s="5"/>
      <c r="AES142" s="5"/>
      <c r="AET142" s="5"/>
      <c r="AEU142" s="5"/>
      <c r="AEV142" s="5"/>
      <c r="AEW142" s="5"/>
      <c r="AEX142" s="5"/>
      <c r="AEY142" s="5"/>
      <c r="AEZ142" s="5"/>
      <c r="AFA142" s="5"/>
      <c r="AFB142" s="5"/>
      <c r="AFC142" s="5"/>
      <c r="AFD142" s="5"/>
      <c r="AFE142" s="5"/>
      <c r="AFF142" s="5"/>
      <c r="AFG142" s="5"/>
      <c r="AFH142" s="5"/>
      <c r="AFI142" s="5"/>
      <c r="AFJ142" s="5"/>
      <c r="AFK142" s="5"/>
      <c r="AFL142" s="5"/>
      <c r="AFM142" s="5"/>
      <c r="AFN142" s="5"/>
      <c r="AFO142" s="5"/>
      <c r="AFP142" s="5"/>
      <c r="AFQ142" s="5"/>
      <c r="AFR142" s="5"/>
      <c r="AFS142" s="5"/>
      <c r="AFT142" s="5"/>
      <c r="AFU142" s="5"/>
      <c r="AFV142" s="5"/>
      <c r="AFW142" s="5"/>
      <c r="AFX142" s="5"/>
      <c r="AFY142" s="5"/>
      <c r="AFZ142" s="5"/>
      <c r="AGA142" s="5"/>
      <c r="AGB142" s="5"/>
      <c r="AGC142" s="5"/>
      <c r="AGD142" s="5"/>
      <c r="AGE142" s="5"/>
      <c r="AGF142" s="5"/>
      <c r="AGG142" s="5"/>
      <c r="AGH142" s="5"/>
      <c r="AGI142" s="5"/>
      <c r="AGJ142" s="5"/>
      <c r="AGK142" s="5"/>
      <c r="AGL142" s="5"/>
      <c r="AGM142" s="5"/>
      <c r="AGN142" s="5"/>
      <c r="AGO142" s="5"/>
      <c r="AGP142" s="5"/>
      <c r="AGQ142" s="5"/>
      <c r="AGR142" s="5"/>
      <c r="AGS142" s="5"/>
      <c r="AGT142" s="5"/>
      <c r="AGU142" s="5"/>
      <c r="AGV142" s="5"/>
      <c r="AGW142" s="5"/>
      <c r="AGX142" s="5"/>
      <c r="AGY142" s="5"/>
      <c r="AGZ142" s="5"/>
      <c r="AHA142" s="5"/>
      <c r="AHB142" s="5"/>
      <c r="AHC142" s="5"/>
      <c r="AHD142" s="5"/>
      <c r="AHE142" s="5"/>
      <c r="AHF142" s="5"/>
      <c r="AHG142" s="5"/>
      <c r="AHH142" s="5"/>
      <c r="AHI142" s="5"/>
      <c r="AHJ142" s="5"/>
      <c r="AHK142" s="5"/>
      <c r="AHL142" s="5"/>
      <c r="AHM142" s="5"/>
      <c r="AHN142" s="5"/>
      <c r="AHO142" s="5"/>
      <c r="AHP142" s="5"/>
      <c r="AHQ142" s="5"/>
      <c r="AHR142" s="5"/>
      <c r="AHS142" s="5"/>
      <c r="AHT142" s="5"/>
      <c r="AHU142" s="5"/>
      <c r="AHV142" s="5"/>
      <c r="AHW142" s="5"/>
      <c r="AHX142" s="5"/>
      <c r="AHY142" s="5"/>
      <c r="AHZ142" s="5"/>
      <c r="AIA142" s="5"/>
      <c r="AIB142" s="5"/>
      <c r="AIC142" s="5"/>
      <c r="AID142" s="5"/>
      <c r="AIE142" s="5"/>
      <c r="AIF142" s="5"/>
      <c r="AIG142" s="5"/>
      <c r="AIH142" s="5"/>
      <c r="AII142" s="5"/>
      <c r="AIJ142" s="5"/>
      <c r="AIK142" s="5"/>
      <c r="AIL142" s="5"/>
      <c r="AIM142" s="5"/>
      <c r="AIN142" s="5"/>
      <c r="AIO142" s="5"/>
      <c r="AIP142" s="5"/>
      <c r="AIQ142" s="5"/>
      <c r="AIR142" s="5"/>
      <c r="AIS142" s="5"/>
      <c r="AIT142" s="5"/>
      <c r="AIU142" s="5"/>
      <c r="AIV142" s="5"/>
      <c r="AIW142" s="5"/>
      <c r="AIX142" s="5"/>
      <c r="AIY142" s="5"/>
      <c r="AIZ142" s="5"/>
      <c r="AJA142" s="5"/>
      <c r="AJB142" s="5"/>
      <c r="AJC142" s="5"/>
      <c r="AJD142" s="5"/>
      <c r="AJE142" s="5"/>
      <c r="AJF142" s="5"/>
      <c r="AJG142" s="5"/>
      <c r="AJH142" s="5"/>
      <c r="AJI142" s="5"/>
      <c r="AJJ142" s="5"/>
      <c r="AJK142" s="5"/>
      <c r="AJL142" s="5"/>
      <c r="AJM142" s="5"/>
      <c r="AJN142" s="5"/>
      <c r="AJO142" s="5"/>
      <c r="AJP142" s="5"/>
      <c r="AJQ142" s="5"/>
      <c r="AJR142" s="5"/>
      <c r="AJS142" s="5"/>
      <c r="AJT142" s="5"/>
      <c r="AJU142" s="5"/>
      <c r="AJV142" s="5"/>
      <c r="AJW142" s="5"/>
      <c r="AJX142" s="5"/>
      <c r="AJY142" s="5"/>
      <c r="AJZ142" s="5"/>
      <c r="AKA142" s="5"/>
      <c r="AKB142" s="5"/>
      <c r="AKC142" s="5"/>
      <c r="AKD142" s="5"/>
      <c r="AKE142" s="5"/>
      <c r="AKF142" s="5"/>
      <c r="AKG142" s="5"/>
      <c r="AKH142" s="5"/>
      <c r="AKI142" s="5"/>
      <c r="AKJ142" s="5"/>
      <c r="AKK142" s="5"/>
      <c r="AKL142" s="5"/>
      <c r="AKM142" s="5"/>
      <c r="AKN142" s="5"/>
      <c r="AKO142" s="5"/>
      <c r="AKP142" s="5"/>
      <c r="AKQ142" s="5"/>
      <c r="AKR142" s="5"/>
      <c r="AKS142" s="5"/>
      <c r="AKT142" s="5"/>
      <c r="AKU142" s="5"/>
      <c r="AKV142" s="5"/>
      <c r="AKW142" s="5"/>
      <c r="AKX142" s="5"/>
      <c r="AKY142" s="5"/>
      <c r="AKZ142" s="5"/>
      <c r="ALA142" s="5"/>
      <c r="ALB142" s="5"/>
      <c r="ALC142" s="5"/>
      <c r="ALD142" s="5"/>
      <c r="ALE142" s="5"/>
      <c r="ALF142" s="5"/>
      <c r="ALG142" s="5"/>
      <c r="ALH142" s="5"/>
      <c r="ALI142" s="5"/>
      <c r="ALJ142" s="5"/>
      <c r="ALK142" s="5"/>
      <c r="ALL142" s="5"/>
      <c r="ALM142" s="5"/>
      <c r="ALN142" s="5"/>
      <c r="ALO142" s="5"/>
      <c r="ALP142" s="5"/>
      <c r="ALQ142" s="5"/>
      <c r="ALR142" s="5"/>
      <c r="ALS142" s="5"/>
      <c r="ALT142" s="5"/>
      <c r="ALU142" s="5"/>
      <c r="ALV142" s="5"/>
      <c r="ALW142" s="5"/>
      <c r="ALX142" s="5"/>
      <c r="ALY142" s="5"/>
      <c r="ALZ142" s="5"/>
      <c r="AMA142" s="5"/>
      <c r="AMB142" s="5"/>
      <c r="AMC142" s="5"/>
      <c r="AMD142" s="5"/>
      <c r="AME142" s="5"/>
      <c r="AMF142" s="5"/>
      <c r="AMG142" s="5"/>
      <c r="AMH142" s="5"/>
      <c r="AMI142" s="5"/>
      <c r="AMJ142" s="5"/>
      <c r="AMK142" s="5"/>
    </row>
    <row r="143" spans="1:1025" ht="96.75" customHeight="1">
      <c r="A143" s="16">
        <v>1</v>
      </c>
      <c r="B143" s="103" t="s">
        <v>224</v>
      </c>
      <c r="C143" s="99">
        <v>1985</v>
      </c>
      <c r="D143" s="99"/>
      <c r="E143" s="183" t="s">
        <v>225</v>
      </c>
      <c r="F143" s="99">
        <v>5</v>
      </c>
      <c r="G143" s="99">
        <v>5</v>
      </c>
      <c r="H143" s="276">
        <v>6438.7</v>
      </c>
      <c r="I143" s="276">
        <v>5794.6</v>
      </c>
      <c r="J143" s="276">
        <v>5265.5</v>
      </c>
      <c r="K143" s="272">
        <v>269</v>
      </c>
      <c r="L143" s="276">
        <f>M143+N143+O143+P143</f>
        <v>10233298</v>
      </c>
      <c r="M143" s="104">
        <v>1333398.72</v>
      </c>
      <c r="N143" s="104">
        <v>6259708.3899999997</v>
      </c>
      <c r="O143" s="104">
        <v>1105196.19</v>
      </c>
      <c r="P143" s="104">
        <v>1534994.7</v>
      </c>
      <c r="Q143" s="104" t="s">
        <v>39</v>
      </c>
      <c r="R143" s="19" t="s">
        <v>226</v>
      </c>
      <c r="S143" s="29">
        <f>L143/I143</f>
        <v>1766.01</v>
      </c>
      <c r="T143" s="20">
        <v>18651.8</v>
      </c>
      <c r="U143" s="22">
        <v>42735</v>
      </c>
      <c r="V143" s="12">
        <v>6</v>
      </c>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row>
    <row r="144" spans="1:1025" ht="54.75" customHeight="1">
      <c r="A144" s="16">
        <v>2</v>
      </c>
      <c r="B144" s="103" t="s">
        <v>227</v>
      </c>
      <c r="C144" s="99">
        <v>1978</v>
      </c>
      <c r="D144" s="99"/>
      <c r="E144" s="183" t="s">
        <v>225</v>
      </c>
      <c r="F144" s="99">
        <v>5</v>
      </c>
      <c r="G144" s="99">
        <v>8</v>
      </c>
      <c r="H144" s="276">
        <v>6363.1</v>
      </c>
      <c r="I144" s="276">
        <v>5767</v>
      </c>
      <c r="J144" s="276">
        <v>5199.3999999999996</v>
      </c>
      <c r="K144" s="272">
        <v>269</v>
      </c>
      <c r="L144" s="276">
        <f>M144+N144+O144+P144</f>
        <v>5214508.92</v>
      </c>
      <c r="M144" s="104">
        <v>679450.49</v>
      </c>
      <c r="N144" s="104">
        <v>3189715.1</v>
      </c>
      <c r="O144" s="104">
        <v>563166.98</v>
      </c>
      <c r="P144" s="104">
        <v>782176.35</v>
      </c>
      <c r="Q144" s="104" t="s">
        <v>39</v>
      </c>
      <c r="R144" s="19" t="s">
        <v>228</v>
      </c>
      <c r="S144" s="29">
        <f>L144/I144</f>
        <v>904.2</v>
      </c>
      <c r="T144" s="20">
        <v>18651.8</v>
      </c>
      <c r="U144" s="22">
        <v>42735</v>
      </c>
      <c r="V144" s="12">
        <v>3</v>
      </c>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row>
    <row r="145" spans="1:1025" s="179" customFormat="1" ht="27" customHeight="1">
      <c r="A145" s="251" t="s">
        <v>229</v>
      </c>
      <c r="B145" s="251"/>
      <c r="C145" s="251"/>
      <c r="D145" s="251"/>
      <c r="E145" s="251"/>
      <c r="F145" s="251"/>
      <c r="G145" s="251"/>
      <c r="H145" s="278">
        <f t="shared" ref="H145:Q145" si="19">SUM(H143:H144)</f>
        <v>12801.8</v>
      </c>
      <c r="I145" s="278">
        <f t="shared" si="19"/>
        <v>11561.6</v>
      </c>
      <c r="J145" s="278">
        <f t="shared" si="19"/>
        <v>10464.9</v>
      </c>
      <c r="K145" s="284">
        <f t="shared" si="19"/>
        <v>538</v>
      </c>
      <c r="L145" s="278">
        <f t="shared" si="19"/>
        <v>15447806.92</v>
      </c>
      <c r="M145" s="27">
        <f t="shared" si="19"/>
        <v>2012849.21</v>
      </c>
      <c r="N145" s="27">
        <f t="shared" si="19"/>
        <v>9449423.4900000002</v>
      </c>
      <c r="O145" s="27">
        <f t="shared" si="19"/>
        <v>1668363.17</v>
      </c>
      <c r="P145" s="27">
        <f t="shared" si="19"/>
        <v>2317171.0499999998</v>
      </c>
      <c r="Q145" s="203">
        <f t="shared" si="19"/>
        <v>0</v>
      </c>
      <c r="R145" s="93" t="s">
        <v>105</v>
      </c>
      <c r="S145" s="93" t="s">
        <v>105</v>
      </c>
      <c r="T145" s="93" t="s">
        <v>105</v>
      </c>
      <c r="U145" s="93" t="s">
        <v>105</v>
      </c>
      <c r="V145" s="178"/>
    </row>
    <row r="146" spans="1:1025" s="172" customFormat="1" ht="27" customHeight="1">
      <c r="A146" s="252" t="s">
        <v>230</v>
      </c>
      <c r="B146" s="252"/>
      <c r="C146" s="252"/>
      <c r="D146" s="252"/>
      <c r="E146" s="252"/>
      <c r="F146" s="252"/>
      <c r="G146" s="252"/>
      <c r="H146" s="252"/>
      <c r="I146" s="252"/>
      <c r="J146" s="252"/>
      <c r="K146" s="252"/>
      <c r="L146" s="252"/>
      <c r="M146" s="252"/>
      <c r="N146" s="252"/>
      <c r="O146" s="252"/>
      <c r="P146" s="252"/>
      <c r="Q146" s="252"/>
      <c r="R146" s="252"/>
      <c r="S146" s="252"/>
      <c r="T146" s="252"/>
      <c r="U146" s="252"/>
      <c r="V146" s="18"/>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c r="IW146" s="5"/>
      <c r="IX146" s="5"/>
      <c r="IY146" s="5"/>
      <c r="IZ146" s="5"/>
      <c r="JA146" s="5"/>
      <c r="JB146" s="5"/>
      <c r="JC146" s="5"/>
      <c r="JD146" s="5"/>
      <c r="JE146" s="5"/>
      <c r="JF146" s="5"/>
      <c r="JG146" s="5"/>
      <c r="JH146" s="5"/>
      <c r="JI146" s="5"/>
      <c r="JJ146" s="5"/>
      <c r="JK146" s="5"/>
      <c r="JL146" s="5"/>
      <c r="JM146" s="5"/>
      <c r="JN146" s="5"/>
      <c r="JO146" s="5"/>
      <c r="JP146" s="5"/>
      <c r="JQ146" s="5"/>
      <c r="JR146" s="5"/>
      <c r="JS146" s="5"/>
      <c r="JT146" s="5"/>
      <c r="JU146" s="5"/>
      <c r="JV146" s="5"/>
      <c r="JW146" s="5"/>
      <c r="JX146" s="5"/>
      <c r="JY146" s="5"/>
      <c r="JZ146" s="5"/>
      <c r="KA146" s="5"/>
      <c r="KB146" s="5"/>
      <c r="KC146" s="5"/>
      <c r="KD146" s="5"/>
      <c r="KE146" s="5"/>
      <c r="KF146" s="5"/>
      <c r="KG146" s="5"/>
      <c r="KH146" s="5"/>
      <c r="KI146" s="5"/>
      <c r="KJ146" s="5"/>
      <c r="KK146" s="5"/>
      <c r="KL146" s="5"/>
      <c r="KM146" s="5"/>
      <c r="KN146" s="5"/>
      <c r="KO146" s="5"/>
      <c r="KP146" s="5"/>
      <c r="KQ146" s="5"/>
      <c r="KR146" s="5"/>
      <c r="KS146" s="5"/>
      <c r="KT146" s="5"/>
      <c r="KU146" s="5"/>
      <c r="KV146" s="5"/>
      <c r="KW146" s="5"/>
      <c r="KX146" s="5"/>
      <c r="KY146" s="5"/>
      <c r="KZ146" s="5"/>
      <c r="LA146" s="5"/>
      <c r="LB146" s="5"/>
      <c r="LC146" s="5"/>
      <c r="LD146" s="5"/>
      <c r="LE146" s="5"/>
      <c r="LF146" s="5"/>
      <c r="LG146" s="5"/>
      <c r="LH146" s="5"/>
      <c r="LI146" s="5"/>
      <c r="LJ146" s="5"/>
      <c r="LK146" s="5"/>
      <c r="LL146" s="5"/>
      <c r="LM146" s="5"/>
      <c r="LN146" s="5"/>
      <c r="LO146" s="5"/>
      <c r="LP146" s="5"/>
      <c r="LQ146" s="5"/>
      <c r="LR146" s="5"/>
      <c r="LS146" s="5"/>
      <c r="LT146" s="5"/>
      <c r="LU146" s="5"/>
      <c r="LV146" s="5"/>
      <c r="LW146" s="5"/>
      <c r="LX146" s="5"/>
      <c r="LY146" s="5"/>
      <c r="LZ146" s="5"/>
      <c r="MA146" s="5"/>
      <c r="MB146" s="5"/>
      <c r="MC146" s="5"/>
      <c r="MD146" s="5"/>
      <c r="ME146" s="5"/>
      <c r="MF146" s="5"/>
      <c r="MG146" s="5"/>
      <c r="MH146" s="5"/>
      <c r="MI146" s="5"/>
      <c r="MJ146" s="5"/>
      <c r="MK146" s="5"/>
      <c r="ML146" s="5"/>
      <c r="MM146" s="5"/>
      <c r="MN146" s="5"/>
      <c r="MO146" s="5"/>
      <c r="MP146" s="5"/>
      <c r="MQ146" s="5"/>
      <c r="MR146" s="5"/>
      <c r="MS146" s="5"/>
      <c r="MT146" s="5"/>
      <c r="MU146" s="5"/>
      <c r="MV146" s="5"/>
      <c r="MW146" s="5"/>
      <c r="MX146" s="5"/>
      <c r="MY146" s="5"/>
      <c r="MZ146" s="5"/>
      <c r="NA146" s="5"/>
      <c r="NB146" s="5"/>
      <c r="NC146" s="5"/>
      <c r="ND146" s="5"/>
      <c r="NE146" s="5"/>
      <c r="NF146" s="5"/>
      <c r="NG146" s="5"/>
      <c r="NH146" s="5"/>
      <c r="NI146" s="5"/>
      <c r="NJ146" s="5"/>
      <c r="NK146" s="5"/>
      <c r="NL146" s="5"/>
      <c r="NM146" s="5"/>
      <c r="NN146" s="5"/>
      <c r="NO146" s="5"/>
      <c r="NP146" s="5"/>
      <c r="NQ146" s="5"/>
      <c r="NR146" s="5"/>
      <c r="NS146" s="5"/>
      <c r="NT146" s="5"/>
      <c r="NU146" s="5"/>
      <c r="NV146" s="5"/>
      <c r="NW146" s="5"/>
      <c r="NX146" s="5"/>
      <c r="NY146" s="5"/>
      <c r="NZ146" s="5"/>
      <c r="OA146" s="5"/>
      <c r="OB146" s="5"/>
      <c r="OC146" s="5"/>
      <c r="OD146" s="5"/>
      <c r="OE146" s="5"/>
      <c r="OF146" s="5"/>
      <c r="OG146" s="5"/>
      <c r="OH146" s="5"/>
      <c r="OI146" s="5"/>
      <c r="OJ146" s="5"/>
      <c r="OK146" s="5"/>
      <c r="OL146" s="5"/>
      <c r="OM146" s="5"/>
      <c r="ON146" s="5"/>
      <c r="OO146" s="5"/>
      <c r="OP146" s="5"/>
      <c r="OQ146" s="5"/>
      <c r="OR146" s="5"/>
      <c r="OS146" s="5"/>
      <c r="OT146" s="5"/>
      <c r="OU146" s="5"/>
      <c r="OV146" s="5"/>
      <c r="OW146" s="5"/>
      <c r="OX146" s="5"/>
      <c r="OY146" s="5"/>
      <c r="OZ146" s="5"/>
      <c r="PA146" s="5"/>
      <c r="PB146" s="5"/>
      <c r="PC146" s="5"/>
      <c r="PD146" s="5"/>
      <c r="PE146" s="5"/>
      <c r="PF146" s="5"/>
      <c r="PG146" s="5"/>
      <c r="PH146" s="5"/>
      <c r="PI146" s="5"/>
      <c r="PJ146" s="5"/>
      <c r="PK146" s="5"/>
      <c r="PL146" s="5"/>
      <c r="PM146" s="5"/>
      <c r="PN146" s="5"/>
      <c r="PO146" s="5"/>
      <c r="PP146" s="5"/>
      <c r="PQ146" s="5"/>
      <c r="PR146" s="5"/>
      <c r="PS146" s="5"/>
      <c r="PT146" s="5"/>
      <c r="PU146" s="5"/>
      <c r="PV146" s="5"/>
      <c r="PW146" s="5"/>
      <c r="PX146" s="5"/>
      <c r="PY146" s="5"/>
      <c r="PZ146" s="5"/>
      <c r="QA146" s="5"/>
      <c r="QB146" s="5"/>
      <c r="QC146" s="5"/>
      <c r="QD146" s="5"/>
      <c r="QE146" s="5"/>
      <c r="QF146" s="5"/>
      <c r="QG146" s="5"/>
      <c r="QH146" s="5"/>
      <c r="QI146" s="5"/>
      <c r="QJ146" s="5"/>
      <c r="QK146" s="5"/>
      <c r="QL146" s="5"/>
      <c r="QM146" s="5"/>
      <c r="QN146" s="5"/>
      <c r="QO146" s="5"/>
      <c r="QP146" s="5"/>
      <c r="QQ146" s="5"/>
      <c r="QR146" s="5"/>
      <c r="QS146" s="5"/>
      <c r="QT146" s="5"/>
      <c r="QU146" s="5"/>
      <c r="QV146" s="5"/>
      <c r="QW146" s="5"/>
      <c r="QX146" s="5"/>
      <c r="QY146" s="5"/>
      <c r="QZ146" s="5"/>
      <c r="RA146" s="5"/>
      <c r="RB146" s="5"/>
      <c r="RC146" s="5"/>
      <c r="RD146" s="5"/>
      <c r="RE146" s="5"/>
      <c r="RF146" s="5"/>
      <c r="RG146" s="5"/>
      <c r="RH146" s="5"/>
      <c r="RI146" s="5"/>
      <c r="RJ146" s="5"/>
      <c r="RK146" s="5"/>
      <c r="RL146" s="5"/>
      <c r="RM146" s="5"/>
      <c r="RN146" s="5"/>
      <c r="RO146" s="5"/>
      <c r="RP146" s="5"/>
      <c r="RQ146" s="5"/>
      <c r="RR146" s="5"/>
      <c r="RS146" s="5"/>
      <c r="RT146" s="5"/>
      <c r="RU146" s="5"/>
      <c r="RV146" s="5"/>
      <c r="RW146" s="5"/>
      <c r="RX146" s="5"/>
      <c r="RY146" s="5"/>
      <c r="RZ146" s="5"/>
      <c r="SA146" s="5"/>
      <c r="SB146" s="5"/>
      <c r="SC146" s="5"/>
      <c r="SD146" s="5"/>
      <c r="SE146" s="5"/>
      <c r="SF146" s="5"/>
      <c r="SG146" s="5"/>
      <c r="SH146" s="5"/>
      <c r="SI146" s="5"/>
      <c r="SJ146" s="5"/>
      <c r="SK146" s="5"/>
      <c r="SL146" s="5"/>
      <c r="SM146" s="5"/>
      <c r="SN146" s="5"/>
      <c r="SO146" s="5"/>
      <c r="SP146" s="5"/>
      <c r="SQ146" s="5"/>
      <c r="SR146" s="5"/>
      <c r="SS146" s="5"/>
      <c r="ST146" s="5"/>
      <c r="SU146" s="5"/>
      <c r="SV146" s="5"/>
      <c r="SW146" s="5"/>
      <c r="SX146" s="5"/>
      <c r="SY146" s="5"/>
      <c r="SZ146" s="5"/>
      <c r="TA146" s="5"/>
      <c r="TB146" s="5"/>
      <c r="TC146" s="5"/>
      <c r="TD146" s="5"/>
      <c r="TE146" s="5"/>
      <c r="TF146" s="5"/>
      <c r="TG146" s="5"/>
      <c r="TH146" s="5"/>
      <c r="TI146" s="5"/>
      <c r="TJ146" s="5"/>
      <c r="TK146" s="5"/>
      <c r="TL146" s="5"/>
      <c r="TM146" s="5"/>
      <c r="TN146" s="5"/>
      <c r="TO146" s="5"/>
      <c r="TP146" s="5"/>
      <c r="TQ146" s="5"/>
      <c r="TR146" s="5"/>
      <c r="TS146" s="5"/>
      <c r="TT146" s="5"/>
      <c r="TU146" s="5"/>
      <c r="TV146" s="5"/>
      <c r="TW146" s="5"/>
      <c r="TX146" s="5"/>
      <c r="TY146" s="5"/>
      <c r="TZ146" s="5"/>
      <c r="UA146" s="5"/>
      <c r="UB146" s="5"/>
      <c r="UC146" s="5"/>
      <c r="UD146" s="5"/>
      <c r="UE146" s="5"/>
      <c r="UF146" s="5"/>
      <c r="UG146" s="5"/>
      <c r="UH146" s="5"/>
      <c r="UI146" s="5"/>
      <c r="UJ146" s="5"/>
      <c r="UK146" s="5"/>
      <c r="UL146" s="5"/>
      <c r="UM146" s="5"/>
      <c r="UN146" s="5"/>
      <c r="UO146" s="5"/>
      <c r="UP146" s="5"/>
      <c r="UQ146" s="5"/>
      <c r="UR146" s="5"/>
      <c r="US146" s="5"/>
      <c r="UT146" s="5"/>
      <c r="UU146" s="5"/>
      <c r="UV146" s="5"/>
      <c r="UW146" s="5"/>
      <c r="UX146" s="5"/>
      <c r="UY146" s="5"/>
      <c r="UZ146" s="5"/>
      <c r="VA146" s="5"/>
      <c r="VB146" s="5"/>
      <c r="VC146" s="5"/>
      <c r="VD146" s="5"/>
      <c r="VE146" s="5"/>
      <c r="VF146" s="5"/>
      <c r="VG146" s="5"/>
      <c r="VH146" s="5"/>
      <c r="VI146" s="5"/>
      <c r="VJ146" s="5"/>
      <c r="VK146" s="5"/>
      <c r="VL146" s="5"/>
      <c r="VM146" s="5"/>
      <c r="VN146" s="5"/>
      <c r="VO146" s="5"/>
      <c r="VP146" s="5"/>
      <c r="VQ146" s="5"/>
      <c r="VR146" s="5"/>
      <c r="VS146" s="5"/>
      <c r="VT146" s="5"/>
      <c r="VU146" s="5"/>
      <c r="VV146" s="5"/>
      <c r="VW146" s="5"/>
      <c r="VX146" s="5"/>
      <c r="VY146" s="5"/>
      <c r="VZ146" s="5"/>
      <c r="WA146" s="5"/>
      <c r="WB146" s="5"/>
      <c r="WC146" s="5"/>
      <c r="WD146" s="5"/>
      <c r="WE146" s="5"/>
      <c r="WF146" s="5"/>
      <c r="WG146" s="5"/>
      <c r="WH146" s="5"/>
      <c r="WI146" s="5"/>
      <c r="WJ146" s="5"/>
      <c r="WK146" s="5"/>
      <c r="WL146" s="5"/>
      <c r="WM146" s="5"/>
      <c r="WN146" s="5"/>
      <c r="WO146" s="5"/>
      <c r="WP146" s="5"/>
      <c r="WQ146" s="5"/>
      <c r="WR146" s="5"/>
      <c r="WS146" s="5"/>
      <c r="WT146" s="5"/>
      <c r="WU146" s="5"/>
      <c r="WV146" s="5"/>
      <c r="WW146" s="5"/>
      <c r="WX146" s="5"/>
      <c r="WY146" s="5"/>
      <c r="WZ146" s="5"/>
      <c r="XA146" s="5"/>
      <c r="XB146" s="5"/>
      <c r="XC146" s="5"/>
      <c r="XD146" s="5"/>
      <c r="XE146" s="5"/>
      <c r="XF146" s="5"/>
      <c r="XG146" s="5"/>
      <c r="XH146" s="5"/>
      <c r="XI146" s="5"/>
      <c r="XJ146" s="5"/>
      <c r="XK146" s="5"/>
      <c r="XL146" s="5"/>
      <c r="XM146" s="5"/>
      <c r="XN146" s="5"/>
      <c r="XO146" s="5"/>
      <c r="XP146" s="5"/>
      <c r="XQ146" s="5"/>
      <c r="XR146" s="5"/>
      <c r="XS146" s="5"/>
      <c r="XT146" s="5"/>
      <c r="XU146" s="5"/>
      <c r="XV146" s="5"/>
      <c r="XW146" s="5"/>
      <c r="XX146" s="5"/>
      <c r="XY146" s="5"/>
      <c r="XZ146" s="5"/>
      <c r="YA146" s="5"/>
      <c r="YB146" s="5"/>
      <c r="YC146" s="5"/>
      <c r="YD146" s="5"/>
      <c r="YE146" s="5"/>
      <c r="YF146" s="5"/>
      <c r="YG146" s="5"/>
      <c r="YH146" s="5"/>
      <c r="YI146" s="5"/>
      <c r="YJ146" s="5"/>
      <c r="YK146" s="5"/>
      <c r="YL146" s="5"/>
      <c r="YM146" s="5"/>
      <c r="YN146" s="5"/>
      <c r="YO146" s="5"/>
      <c r="YP146" s="5"/>
      <c r="YQ146" s="5"/>
      <c r="YR146" s="5"/>
      <c r="YS146" s="5"/>
      <c r="YT146" s="5"/>
      <c r="YU146" s="5"/>
      <c r="YV146" s="5"/>
      <c r="YW146" s="5"/>
      <c r="YX146" s="5"/>
      <c r="YY146" s="5"/>
      <c r="YZ146" s="5"/>
      <c r="ZA146" s="5"/>
      <c r="ZB146" s="5"/>
      <c r="ZC146" s="5"/>
      <c r="ZD146" s="5"/>
      <c r="ZE146" s="5"/>
      <c r="ZF146" s="5"/>
      <c r="ZG146" s="5"/>
      <c r="ZH146" s="5"/>
      <c r="ZI146" s="5"/>
      <c r="ZJ146" s="5"/>
      <c r="ZK146" s="5"/>
      <c r="ZL146" s="5"/>
      <c r="ZM146" s="5"/>
      <c r="ZN146" s="5"/>
      <c r="ZO146" s="5"/>
      <c r="ZP146" s="5"/>
      <c r="ZQ146" s="5"/>
      <c r="ZR146" s="5"/>
      <c r="ZS146" s="5"/>
      <c r="ZT146" s="5"/>
      <c r="ZU146" s="5"/>
      <c r="ZV146" s="5"/>
      <c r="ZW146" s="5"/>
      <c r="ZX146" s="5"/>
      <c r="ZY146" s="5"/>
      <c r="ZZ146" s="5"/>
      <c r="AAA146" s="5"/>
      <c r="AAB146" s="5"/>
      <c r="AAC146" s="5"/>
      <c r="AAD146" s="5"/>
      <c r="AAE146" s="5"/>
      <c r="AAF146" s="5"/>
      <c r="AAG146" s="5"/>
      <c r="AAH146" s="5"/>
      <c r="AAI146" s="5"/>
      <c r="AAJ146" s="5"/>
      <c r="AAK146" s="5"/>
      <c r="AAL146" s="5"/>
      <c r="AAM146" s="5"/>
      <c r="AAN146" s="5"/>
      <c r="AAO146" s="5"/>
      <c r="AAP146" s="5"/>
      <c r="AAQ146" s="5"/>
      <c r="AAR146" s="5"/>
      <c r="AAS146" s="5"/>
      <c r="AAT146" s="5"/>
      <c r="AAU146" s="5"/>
      <c r="AAV146" s="5"/>
      <c r="AAW146" s="5"/>
      <c r="AAX146" s="5"/>
      <c r="AAY146" s="5"/>
      <c r="AAZ146" s="5"/>
      <c r="ABA146" s="5"/>
      <c r="ABB146" s="5"/>
      <c r="ABC146" s="5"/>
      <c r="ABD146" s="5"/>
      <c r="ABE146" s="5"/>
      <c r="ABF146" s="5"/>
      <c r="ABG146" s="5"/>
      <c r="ABH146" s="5"/>
      <c r="ABI146" s="5"/>
      <c r="ABJ146" s="5"/>
      <c r="ABK146" s="5"/>
      <c r="ABL146" s="5"/>
      <c r="ABM146" s="5"/>
      <c r="ABN146" s="5"/>
      <c r="ABO146" s="5"/>
      <c r="ABP146" s="5"/>
      <c r="ABQ146" s="5"/>
      <c r="ABR146" s="5"/>
      <c r="ABS146" s="5"/>
      <c r="ABT146" s="5"/>
      <c r="ABU146" s="5"/>
      <c r="ABV146" s="5"/>
      <c r="ABW146" s="5"/>
      <c r="ABX146" s="5"/>
      <c r="ABY146" s="5"/>
      <c r="ABZ146" s="5"/>
      <c r="ACA146" s="5"/>
      <c r="ACB146" s="5"/>
      <c r="ACC146" s="5"/>
      <c r="ACD146" s="5"/>
      <c r="ACE146" s="5"/>
      <c r="ACF146" s="5"/>
      <c r="ACG146" s="5"/>
      <c r="ACH146" s="5"/>
      <c r="ACI146" s="5"/>
      <c r="ACJ146" s="5"/>
      <c r="ACK146" s="5"/>
      <c r="ACL146" s="5"/>
      <c r="ACM146" s="5"/>
      <c r="ACN146" s="5"/>
      <c r="ACO146" s="5"/>
      <c r="ACP146" s="5"/>
      <c r="ACQ146" s="5"/>
      <c r="ACR146" s="5"/>
      <c r="ACS146" s="5"/>
      <c r="ACT146" s="5"/>
      <c r="ACU146" s="5"/>
      <c r="ACV146" s="5"/>
      <c r="ACW146" s="5"/>
      <c r="ACX146" s="5"/>
      <c r="ACY146" s="5"/>
      <c r="ACZ146" s="5"/>
      <c r="ADA146" s="5"/>
      <c r="ADB146" s="5"/>
      <c r="ADC146" s="5"/>
      <c r="ADD146" s="5"/>
      <c r="ADE146" s="5"/>
      <c r="ADF146" s="5"/>
      <c r="ADG146" s="5"/>
      <c r="ADH146" s="5"/>
      <c r="ADI146" s="5"/>
      <c r="ADJ146" s="5"/>
      <c r="ADK146" s="5"/>
      <c r="ADL146" s="5"/>
      <c r="ADM146" s="5"/>
      <c r="ADN146" s="5"/>
      <c r="ADO146" s="5"/>
      <c r="ADP146" s="5"/>
      <c r="ADQ146" s="5"/>
      <c r="ADR146" s="5"/>
      <c r="ADS146" s="5"/>
      <c r="ADT146" s="5"/>
      <c r="ADU146" s="5"/>
      <c r="ADV146" s="5"/>
      <c r="ADW146" s="5"/>
      <c r="ADX146" s="5"/>
      <c r="ADY146" s="5"/>
      <c r="ADZ146" s="5"/>
      <c r="AEA146" s="5"/>
      <c r="AEB146" s="5"/>
      <c r="AEC146" s="5"/>
      <c r="AED146" s="5"/>
      <c r="AEE146" s="5"/>
      <c r="AEF146" s="5"/>
      <c r="AEG146" s="5"/>
      <c r="AEH146" s="5"/>
      <c r="AEI146" s="5"/>
      <c r="AEJ146" s="5"/>
      <c r="AEK146" s="5"/>
      <c r="AEL146" s="5"/>
      <c r="AEM146" s="5"/>
      <c r="AEN146" s="5"/>
      <c r="AEO146" s="5"/>
      <c r="AEP146" s="5"/>
      <c r="AEQ146" s="5"/>
      <c r="AER146" s="5"/>
      <c r="AES146" s="5"/>
      <c r="AET146" s="5"/>
      <c r="AEU146" s="5"/>
      <c r="AEV146" s="5"/>
      <c r="AEW146" s="5"/>
      <c r="AEX146" s="5"/>
      <c r="AEY146" s="5"/>
      <c r="AEZ146" s="5"/>
      <c r="AFA146" s="5"/>
      <c r="AFB146" s="5"/>
      <c r="AFC146" s="5"/>
      <c r="AFD146" s="5"/>
      <c r="AFE146" s="5"/>
      <c r="AFF146" s="5"/>
      <c r="AFG146" s="5"/>
      <c r="AFH146" s="5"/>
      <c r="AFI146" s="5"/>
      <c r="AFJ146" s="5"/>
      <c r="AFK146" s="5"/>
      <c r="AFL146" s="5"/>
      <c r="AFM146" s="5"/>
      <c r="AFN146" s="5"/>
      <c r="AFO146" s="5"/>
      <c r="AFP146" s="5"/>
      <c r="AFQ146" s="5"/>
      <c r="AFR146" s="5"/>
      <c r="AFS146" s="5"/>
      <c r="AFT146" s="5"/>
      <c r="AFU146" s="5"/>
      <c r="AFV146" s="5"/>
      <c r="AFW146" s="5"/>
      <c r="AFX146" s="5"/>
      <c r="AFY146" s="5"/>
      <c r="AFZ146" s="5"/>
      <c r="AGA146" s="5"/>
      <c r="AGB146" s="5"/>
      <c r="AGC146" s="5"/>
      <c r="AGD146" s="5"/>
      <c r="AGE146" s="5"/>
      <c r="AGF146" s="5"/>
      <c r="AGG146" s="5"/>
      <c r="AGH146" s="5"/>
      <c r="AGI146" s="5"/>
      <c r="AGJ146" s="5"/>
      <c r="AGK146" s="5"/>
      <c r="AGL146" s="5"/>
      <c r="AGM146" s="5"/>
      <c r="AGN146" s="5"/>
      <c r="AGO146" s="5"/>
      <c r="AGP146" s="5"/>
      <c r="AGQ146" s="5"/>
      <c r="AGR146" s="5"/>
      <c r="AGS146" s="5"/>
      <c r="AGT146" s="5"/>
      <c r="AGU146" s="5"/>
      <c r="AGV146" s="5"/>
      <c r="AGW146" s="5"/>
      <c r="AGX146" s="5"/>
      <c r="AGY146" s="5"/>
      <c r="AGZ146" s="5"/>
      <c r="AHA146" s="5"/>
      <c r="AHB146" s="5"/>
      <c r="AHC146" s="5"/>
      <c r="AHD146" s="5"/>
      <c r="AHE146" s="5"/>
      <c r="AHF146" s="5"/>
      <c r="AHG146" s="5"/>
      <c r="AHH146" s="5"/>
      <c r="AHI146" s="5"/>
      <c r="AHJ146" s="5"/>
      <c r="AHK146" s="5"/>
      <c r="AHL146" s="5"/>
      <c r="AHM146" s="5"/>
      <c r="AHN146" s="5"/>
      <c r="AHO146" s="5"/>
      <c r="AHP146" s="5"/>
      <c r="AHQ146" s="5"/>
      <c r="AHR146" s="5"/>
      <c r="AHS146" s="5"/>
      <c r="AHT146" s="5"/>
      <c r="AHU146" s="5"/>
      <c r="AHV146" s="5"/>
      <c r="AHW146" s="5"/>
      <c r="AHX146" s="5"/>
      <c r="AHY146" s="5"/>
      <c r="AHZ146" s="5"/>
      <c r="AIA146" s="5"/>
      <c r="AIB146" s="5"/>
      <c r="AIC146" s="5"/>
      <c r="AID146" s="5"/>
      <c r="AIE146" s="5"/>
      <c r="AIF146" s="5"/>
      <c r="AIG146" s="5"/>
      <c r="AIH146" s="5"/>
      <c r="AII146" s="5"/>
      <c r="AIJ146" s="5"/>
      <c r="AIK146" s="5"/>
      <c r="AIL146" s="5"/>
      <c r="AIM146" s="5"/>
      <c r="AIN146" s="5"/>
      <c r="AIO146" s="5"/>
      <c r="AIP146" s="5"/>
      <c r="AIQ146" s="5"/>
      <c r="AIR146" s="5"/>
      <c r="AIS146" s="5"/>
      <c r="AIT146" s="5"/>
      <c r="AIU146" s="5"/>
      <c r="AIV146" s="5"/>
      <c r="AIW146" s="5"/>
      <c r="AIX146" s="5"/>
      <c r="AIY146" s="5"/>
      <c r="AIZ146" s="5"/>
      <c r="AJA146" s="5"/>
      <c r="AJB146" s="5"/>
      <c r="AJC146" s="5"/>
      <c r="AJD146" s="5"/>
      <c r="AJE146" s="5"/>
      <c r="AJF146" s="5"/>
      <c r="AJG146" s="5"/>
      <c r="AJH146" s="5"/>
      <c r="AJI146" s="5"/>
      <c r="AJJ146" s="5"/>
      <c r="AJK146" s="5"/>
      <c r="AJL146" s="5"/>
      <c r="AJM146" s="5"/>
      <c r="AJN146" s="5"/>
      <c r="AJO146" s="5"/>
      <c r="AJP146" s="5"/>
      <c r="AJQ146" s="5"/>
      <c r="AJR146" s="5"/>
      <c r="AJS146" s="5"/>
      <c r="AJT146" s="5"/>
      <c r="AJU146" s="5"/>
      <c r="AJV146" s="5"/>
      <c r="AJW146" s="5"/>
      <c r="AJX146" s="5"/>
      <c r="AJY146" s="5"/>
      <c r="AJZ146" s="5"/>
      <c r="AKA146" s="5"/>
      <c r="AKB146" s="5"/>
      <c r="AKC146" s="5"/>
      <c r="AKD146" s="5"/>
      <c r="AKE146" s="5"/>
      <c r="AKF146" s="5"/>
      <c r="AKG146" s="5"/>
      <c r="AKH146" s="5"/>
      <c r="AKI146" s="5"/>
      <c r="AKJ146" s="5"/>
      <c r="AKK146" s="5"/>
      <c r="AKL146" s="5"/>
      <c r="AKM146" s="5"/>
      <c r="AKN146" s="5"/>
      <c r="AKO146" s="5"/>
      <c r="AKP146" s="5"/>
      <c r="AKQ146" s="5"/>
      <c r="AKR146" s="5"/>
      <c r="AKS146" s="5"/>
      <c r="AKT146" s="5"/>
      <c r="AKU146" s="5"/>
      <c r="AKV146" s="5"/>
      <c r="AKW146" s="5"/>
      <c r="AKX146" s="5"/>
      <c r="AKY146" s="5"/>
      <c r="AKZ146" s="5"/>
      <c r="ALA146" s="5"/>
      <c r="ALB146" s="5"/>
      <c r="ALC146" s="5"/>
      <c r="ALD146" s="5"/>
      <c r="ALE146" s="5"/>
      <c r="ALF146" s="5"/>
      <c r="ALG146" s="5"/>
      <c r="ALH146" s="5"/>
      <c r="ALI146" s="5"/>
      <c r="ALJ146" s="5"/>
      <c r="ALK146" s="5"/>
      <c r="ALL146" s="5"/>
      <c r="ALM146" s="5"/>
      <c r="ALN146" s="5"/>
      <c r="ALO146" s="5"/>
      <c r="ALP146" s="5"/>
      <c r="ALQ146" s="5"/>
      <c r="ALR146" s="5"/>
      <c r="ALS146" s="5"/>
      <c r="ALT146" s="5"/>
      <c r="ALU146" s="5"/>
      <c r="ALV146" s="5"/>
      <c r="ALW146" s="5"/>
      <c r="ALX146" s="5"/>
      <c r="ALY146" s="5"/>
      <c r="ALZ146" s="5"/>
      <c r="AMA146" s="5"/>
      <c r="AMB146" s="5"/>
      <c r="AMC146" s="5"/>
      <c r="AMD146" s="5"/>
      <c r="AME146" s="5"/>
      <c r="AMF146" s="5"/>
      <c r="AMG146" s="5"/>
      <c r="AMH146" s="5"/>
      <c r="AMI146" s="5"/>
      <c r="AMJ146" s="5"/>
      <c r="AMK146" s="5"/>
    </row>
    <row r="147" spans="1:1025" ht="36" customHeight="1">
      <c r="A147" s="16">
        <v>1</v>
      </c>
      <c r="B147" s="103" t="s">
        <v>231</v>
      </c>
      <c r="C147" s="99" t="s">
        <v>232</v>
      </c>
      <c r="D147" s="99"/>
      <c r="E147" s="183" t="s">
        <v>225</v>
      </c>
      <c r="F147" s="99" t="s">
        <v>233</v>
      </c>
      <c r="G147" s="99" t="s">
        <v>234</v>
      </c>
      <c r="H147" s="276">
        <v>5647.7</v>
      </c>
      <c r="I147" s="276">
        <v>4865.6000000000004</v>
      </c>
      <c r="J147" s="276">
        <v>4865.6000000000004</v>
      </c>
      <c r="K147" s="285">
        <v>224</v>
      </c>
      <c r="L147" s="276">
        <f t="shared" ref="L147:L160" si="20">SUM(M147:P147)</f>
        <v>1515654</v>
      </c>
      <c r="M147" s="104">
        <v>242504.64</v>
      </c>
      <c r="N147" s="104">
        <v>666887.76</v>
      </c>
      <c r="O147" s="104">
        <v>378913.5</v>
      </c>
      <c r="P147" s="104">
        <v>227348.1</v>
      </c>
      <c r="Q147" s="104" t="s">
        <v>39</v>
      </c>
      <c r="R147" s="19" t="s">
        <v>72</v>
      </c>
      <c r="S147" s="29">
        <f t="shared" ref="S147:S160" si="21">L147/I147</f>
        <v>311.5</v>
      </c>
      <c r="T147" s="20">
        <v>18651.8</v>
      </c>
      <c r="U147" s="22" t="s">
        <v>206</v>
      </c>
      <c r="V147" s="12">
        <v>1</v>
      </c>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row>
    <row r="148" spans="1:1025" ht="31.5">
      <c r="A148" s="16">
        <v>2</v>
      </c>
      <c r="B148" s="103" t="s">
        <v>235</v>
      </c>
      <c r="C148" s="99" t="s">
        <v>236</v>
      </c>
      <c r="D148" s="99"/>
      <c r="E148" s="183" t="s">
        <v>237</v>
      </c>
      <c r="F148" s="99" t="s">
        <v>233</v>
      </c>
      <c r="G148" s="99" t="s">
        <v>238</v>
      </c>
      <c r="H148" s="276">
        <v>3715</v>
      </c>
      <c r="I148" s="276">
        <v>3398.9</v>
      </c>
      <c r="J148" s="276">
        <v>3101.1</v>
      </c>
      <c r="K148" s="285">
        <v>164</v>
      </c>
      <c r="L148" s="276">
        <f t="shared" si="20"/>
        <v>4083064.44</v>
      </c>
      <c r="M148" s="104">
        <v>653290.30000000005</v>
      </c>
      <c r="N148" s="104">
        <v>1796548.35</v>
      </c>
      <c r="O148" s="104">
        <v>1020766.12</v>
      </c>
      <c r="P148" s="104">
        <v>612459.67000000004</v>
      </c>
      <c r="Q148" s="104" t="s">
        <v>39</v>
      </c>
      <c r="R148" s="19" t="s">
        <v>72</v>
      </c>
      <c r="S148" s="29">
        <f t="shared" si="21"/>
        <v>1201.29</v>
      </c>
      <c r="T148" s="20">
        <v>18651.8</v>
      </c>
      <c r="U148" s="22" t="s">
        <v>206</v>
      </c>
      <c r="V148" s="12">
        <v>1</v>
      </c>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row>
    <row r="149" spans="1:1025" ht="31.5">
      <c r="A149" s="16">
        <v>3</v>
      </c>
      <c r="B149" s="103" t="s">
        <v>239</v>
      </c>
      <c r="C149" s="99" t="s">
        <v>240</v>
      </c>
      <c r="D149" s="99"/>
      <c r="E149" s="183" t="s">
        <v>237</v>
      </c>
      <c r="F149" s="99" t="s">
        <v>210</v>
      </c>
      <c r="G149" s="99" t="s">
        <v>233</v>
      </c>
      <c r="H149" s="276">
        <v>3795.8</v>
      </c>
      <c r="I149" s="276">
        <v>3280.51</v>
      </c>
      <c r="J149" s="276">
        <v>2730.31</v>
      </c>
      <c r="K149" s="285">
        <v>136</v>
      </c>
      <c r="L149" s="276">
        <f t="shared" si="20"/>
        <v>2848998.76</v>
      </c>
      <c r="M149" s="104">
        <v>455839.8</v>
      </c>
      <c r="N149" s="104">
        <v>1253559.46</v>
      </c>
      <c r="O149" s="104">
        <v>712249.69</v>
      </c>
      <c r="P149" s="104">
        <v>427349.81</v>
      </c>
      <c r="Q149" s="104" t="s">
        <v>39</v>
      </c>
      <c r="R149" s="19" t="s">
        <v>72</v>
      </c>
      <c r="S149" s="29">
        <f t="shared" si="21"/>
        <v>868.46</v>
      </c>
      <c r="T149" s="20">
        <v>18651.8</v>
      </c>
      <c r="U149" s="22" t="s">
        <v>206</v>
      </c>
      <c r="V149" s="12">
        <v>1</v>
      </c>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row>
    <row r="150" spans="1:1025" ht="37.5" customHeight="1">
      <c r="A150" s="16">
        <v>4</v>
      </c>
      <c r="B150" s="103" t="s">
        <v>241</v>
      </c>
      <c r="C150" s="99" t="s">
        <v>242</v>
      </c>
      <c r="D150" s="99"/>
      <c r="E150" s="183" t="s">
        <v>237</v>
      </c>
      <c r="F150" s="99" t="s">
        <v>210</v>
      </c>
      <c r="G150" s="99" t="s">
        <v>204</v>
      </c>
      <c r="H150" s="276">
        <v>1557.7</v>
      </c>
      <c r="I150" s="276">
        <v>1408.2</v>
      </c>
      <c r="J150" s="276">
        <v>1083.45</v>
      </c>
      <c r="K150" s="285">
        <v>53</v>
      </c>
      <c r="L150" s="276">
        <f t="shared" si="20"/>
        <v>2829238.48</v>
      </c>
      <c r="M150" s="104">
        <v>452678.15</v>
      </c>
      <c r="N150" s="104">
        <v>1244864.94</v>
      </c>
      <c r="O150" s="104">
        <v>707309.61</v>
      </c>
      <c r="P150" s="104">
        <v>424385.78</v>
      </c>
      <c r="Q150" s="104" t="s">
        <v>39</v>
      </c>
      <c r="R150" s="19" t="s">
        <v>72</v>
      </c>
      <c r="S150" s="29">
        <f t="shared" si="21"/>
        <v>2009.12</v>
      </c>
      <c r="T150" s="20">
        <v>18651.8</v>
      </c>
      <c r="U150" s="22" t="s">
        <v>206</v>
      </c>
      <c r="V150" s="12">
        <v>1</v>
      </c>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4"/>
      <c r="HW150" s="4"/>
      <c r="HX150" s="4"/>
      <c r="HY150" s="4"/>
      <c r="HZ150" s="4"/>
      <c r="IA150" s="4"/>
      <c r="IB150" s="4"/>
      <c r="IC150" s="4"/>
      <c r="ID150" s="4"/>
      <c r="IE150" s="4"/>
      <c r="IF150" s="4"/>
      <c r="IG150" s="4"/>
      <c r="IH150" s="4"/>
      <c r="II150" s="4"/>
      <c r="IJ150" s="4"/>
      <c r="IK150" s="4"/>
      <c r="IL150" s="4"/>
      <c r="IM150" s="4"/>
      <c r="IN150" s="4"/>
      <c r="IO150" s="4"/>
      <c r="IP150" s="4"/>
      <c r="IQ150" s="4"/>
      <c r="IR150" s="4"/>
      <c r="IS150" s="4"/>
      <c r="IT150" s="4"/>
    </row>
    <row r="151" spans="1:1025" ht="42" customHeight="1">
      <c r="A151" s="16">
        <v>5</v>
      </c>
      <c r="B151" s="103" t="s">
        <v>243</v>
      </c>
      <c r="C151" s="99" t="s">
        <v>244</v>
      </c>
      <c r="D151" s="99"/>
      <c r="E151" s="183" t="s">
        <v>225</v>
      </c>
      <c r="F151" s="99" t="s">
        <v>233</v>
      </c>
      <c r="G151" s="99" t="s">
        <v>245</v>
      </c>
      <c r="H151" s="276">
        <v>6165.2</v>
      </c>
      <c r="I151" s="276">
        <v>5530.6</v>
      </c>
      <c r="J151" s="276">
        <v>4269.97</v>
      </c>
      <c r="K151" s="285">
        <v>296</v>
      </c>
      <c r="L151" s="276">
        <f t="shared" si="20"/>
        <v>398346.89</v>
      </c>
      <c r="M151" s="104">
        <v>63735.49</v>
      </c>
      <c r="N151" s="104">
        <v>175272.63</v>
      </c>
      <c r="O151" s="104">
        <v>99586.73</v>
      </c>
      <c r="P151" s="104">
        <v>59752.04</v>
      </c>
      <c r="Q151" s="104" t="s">
        <v>39</v>
      </c>
      <c r="R151" s="19" t="s">
        <v>246</v>
      </c>
      <c r="S151" s="29">
        <f t="shared" si="21"/>
        <v>72.03</v>
      </c>
      <c r="T151" s="20">
        <v>18651.8</v>
      </c>
      <c r="U151" s="22" t="s">
        <v>206</v>
      </c>
      <c r="V151" s="12">
        <v>1</v>
      </c>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4"/>
      <c r="HW151" s="4"/>
      <c r="HX151" s="4"/>
      <c r="HY151" s="4"/>
      <c r="HZ151" s="4"/>
      <c r="IA151" s="4"/>
      <c r="IB151" s="4"/>
      <c r="IC151" s="4"/>
      <c r="ID151" s="4"/>
      <c r="IE151" s="4"/>
      <c r="IF151" s="4"/>
      <c r="IG151" s="4"/>
      <c r="IH151" s="4"/>
      <c r="II151" s="4"/>
      <c r="IJ151" s="4"/>
      <c r="IK151" s="4"/>
      <c r="IL151" s="4"/>
      <c r="IM151" s="4"/>
      <c r="IN151" s="4"/>
      <c r="IO151" s="4"/>
      <c r="IP151" s="4"/>
      <c r="IQ151" s="4"/>
      <c r="IR151" s="4"/>
      <c r="IS151" s="4"/>
      <c r="IT151" s="4"/>
    </row>
    <row r="152" spans="1:1025" ht="52.5" customHeight="1">
      <c r="A152" s="16">
        <v>6</v>
      </c>
      <c r="B152" s="103" t="s">
        <v>247</v>
      </c>
      <c r="C152" s="99" t="s">
        <v>208</v>
      </c>
      <c r="D152" s="99"/>
      <c r="E152" s="183" t="s">
        <v>248</v>
      </c>
      <c r="F152" s="99" t="s">
        <v>249</v>
      </c>
      <c r="G152" s="99" t="s">
        <v>250</v>
      </c>
      <c r="H152" s="276">
        <v>4595.1000000000004</v>
      </c>
      <c r="I152" s="276">
        <v>3407</v>
      </c>
      <c r="J152" s="276">
        <v>2900.7</v>
      </c>
      <c r="K152" s="285">
        <v>171</v>
      </c>
      <c r="L152" s="276">
        <f t="shared" si="20"/>
        <v>351591.19</v>
      </c>
      <c r="M152" s="104">
        <v>56254.59</v>
      </c>
      <c r="N152" s="104">
        <v>154700.12</v>
      </c>
      <c r="O152" s="104">
        <v>87897.8</v>
      </c>
      <c r="P152" s="104">
        <v>52738.68</v>
      </c>
      <c r="Q152" s="104" t="s">
        <v>39</v>
      </c>
      <c r="R152" s="19" t="s">
        <v>251</v>
      </c>
      <c r="S152" s="29">
        <f t="shared" si="21"/>
        <v>103.2</v>
      </c>
      <c r="T152" s="20">
        <v>18651.8</v>
      </c>
      <c r="U152" s="22" t="s">
        <v>206</v>
      </c>
      <c r="V152" s="12">
        <v>1</v>
      </c>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4"/>
      <c r="HW152" s="4"/>
      <c r="HX152" s="4"/>
      <c r="HY152" s="4"/>
      <c r="HZ152" s="4"/>
      <c r="IA152" s="4"/>
      <c r="IB152" s="4"/>
      <c r="IC152" s="4"/>
      <c r="ID152" s="4"/>
      <c r="IE152" s="4"/>
      <c r="IF152" s="4"/>
      <c r="IG152" s="4"/>
      <c r="IH152" s="4"/>
      <c r="II152" s="4"/>
      <c r="IJ152" s="4"/>
      <c r="IK152" s="4"/>
      <c r="IL152" s="4"/>
      <c r="IM152" s="4"/>
      <c r="IN152" s="4"/>
      <c r="IO152" s="4"/>
      <c r="IP152" s="4"/>
      <c r="IQ152" s="4"/>
      <c r="IR152" s="4"/>
      <c r="IS152" s="4"/>
      <c r="IT152" s="4"/>
    </row>
    <row r="153" spans="1:1025" ht="43.5" customHeight="1">
      <c r="A153" s="16">
        <v>7</v>
      </c>
      <c r="B153" s="103" t="s">
        <v>252</v>
      </c>
      <c r="C153" s="99" t="s">
        <v>253</v>
      </c>
      <c r="D153" s="99"/>
      <c r="E153" s="183" t="s">
        <v>225</v>
      </c>
      <c r="F153" s="99" t="s">
        <v>233</v>
      </c>
      <c r="G153" s="99" t="s">
        <v>238</v>
      </c>
      <c r="H153" s="276">
        <v>4047.5</v>
      </c>
      <c r="I153" s="276">
        <v>3523.3</v>
      </c>
      <c r="J153" s="276">
        <v>3523.3</v>
      </c>
      <c r="K153" s="285">
        <v>146</v>
      </c>
      <c r="L153" s="276">
        <f t="shared" si="20"/>
        <v>326700</v>
      </c>
      <c r="M153" s="104">
        <v>52272</v>
      </c>
      <c r="N153" s="104">
        <v>143748</v>
      </c>
      <c r="O153" s="104">
        <v>81675</v>
      </c>
      <c r="P153" s="104">
        <v>49005</v>
      </c>
      <c r="Q153" s="104" t="s">
        <v>39</v>
      </c>
      <c r="R153" s="19" t="s">
        <v>251</v>
      </c>
      <c r="S153" s="29">
        <f t="shared" si="21"/>
        <v>92.73</v>
      </c>
      <c r="T153" s="20">
        <v>18651.8</v>
      </c>
      <c r="U153" s="22" t="s">
        <v>206</v>
      </c>
      <c r="V153" s="12">
        <v>1</v>
      </c>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row>
    <row r="154" spans="1:1025" ht="34.5" customHeight="1">
      <c r="A154" s="16">
        <v>8</v>
      </c>
      <c r="B154" s="103" t="s">
        <v>254</v>
      </c>
      <c r="C154" s="99" t="s">
        <v>255</v>
      </c>
      <c r="D154" s="99"/>
      <c r="E154" s="183" t="s">
        <v>225</v>
      </c>
      <c r="F154" s="99" t="s">
        <v>233</v>
      </c>
      <c r="G154" s="99" t="s">
        <v>233</v>
      </c>
      <c r="H154" s="276">
        <v>3674.2</v>
      </c>
      <c r="I154" s="276">
        <v>3111.4</v>
      </c>
      <c r="J154" s="276">
        <v>2627.64</v>
      </c>
      <c r="K154" s="285">
        <v>138</v>
      </c>
      <c r="L154" s="276">
        <f t="shared" si="20"/>
        <v>977900</v>
      </c>
      <c r="M154" s="104">
        <v>156464</v>
      </c>
      <c r="N154" s="104">
        <v>430276</v>
      </c>
      <c r="O154" s="104">
        <v>244475</v>
      </c>
      <c r="P154" s="104">
        <v>146685</v>
      </c>
      <c r="Q154" s="104" t="s">
        <v>39</v>
      </c>
      <c r="R154" s="19" t="s">
        <v>72</v>
      </c>
      <c r="S154" s="29">
        <f t="shared" si="21"/>
        <v>314.3</v>
      </c>
      <c r="T154" s="20">
        <v>18651.8</v>
      </c>
      <c r="U154" s="22" t="s">
        <v>206</v>
      </c>
      <c r="V154" s="12">
        <v>1</v>
      </c>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row>
    <row r="155" spans="1:1025" ht="33" customHeight="1">
      <c r="A155" s="16">
        <v>9</v>
      </c>
      <c r="B155" s="103" t="s">
        <v>256</v>
      </c>
      <c r="C155" s="99" t="s">
        <v>255</v>
      </c>
      <c r="D155" s="99"/>
      <c r="E155" s="183" t="s">
        <v>225</v>
      </c>
      <c r="F155" s="99" t="s">
        <v>233</v>
      </c>
      <c r="G155" s="99" t="s">
        <v>238</v>
      </c>
      <c r="H155" s="276">
        <v>3672.2</v>
      </c>
      <c r="I155" s="276">
        <v>3088.9</v>
      </c>
      <c r="J155" s="276">
        <v>2386.44</v>
      </c>
      <c r="K155" s="285">
        <v>153</v>
      </c>
      <c r="L155" s="276">
        <f t="shared" si="20"/>
        <v>1054092.6299999999</v>
      </c>
      <c r="M155" s="104">
        <v>168654.81</v>
      </c>
      <c r="N155" s="104">
        <v>463800.76</v>
      </c>
      <c r="O155" s="104">
        <v>263523.15999999997</v>
      </c>
      <c r="P155" s="104">
        <v>158113.9</v>
      </c>
      <c r="Q155" s="104" t="s">
        <v>39</v>
      </c>
      <c r="R155" s="19" t="s">
        <v>72</v>
      </c>
      <c r="S155" s="29">
        <f t="shared" si="21"/>
        <v>341.25</v>
      </c>
      <c r="T155" s="20">
        <v>18651.8</v>
      </c>
      <c r="U155" s="22" t="s">
        <v>206</v>
      </c>
      <c r="V155" s="12">
        <v>1</v>
      </c>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row>
    <row r="156" spans="1:1025" ht="31.5">
      <c r="A156" s="16">
        <v>10</v>
      </c>
      <c r="B156" s="103" t="s">
        <v>257</v>
      </c>
      <c r="C156" s="99">
        <v>1966</v>
      </c>
      <c r="D156" s="99"/>
      <c r="E156" s="183" t="s">
        <v>225</v>
      </c>
      <c r="F156" s="99">
        <v>5</v>
      </c>
      <c r="G156" s="99">
        <v>8</v>
      </c>
      <c r="H156" s="276">
        <v>6113.1</v>
      </c>
      <c r="I156" s="276">
        <v>5513.8</v>
      </c>
      <c r="J156" s="276">
        <v>4087.1</v>
      </c>
      <c r="K156" s="285">
        <v>293</v>
      </c>
      <c r="L156" s="276">
        <f t="shared" si="20"/>
        <v>2032454.66</v>
      </c>
      <c r="M156" s="104">
        <v>325192.74</v>
      </c>
      <c r="N156" s="104">
        <v>894280.05</v>
      </c>
      <c r="O156" s="104">
        <v>508113.67</v>
      </c>
      <c r="P156" s="104">
        <v>304868.2</v>
      </c>
      <c r="Q156" s="104" t="s">
        <v>60</v>
      </c>
      <c r="R156" s="19" t="s">
        <v>72</v>
      </c>
      <c r="S156" s="29">
        <f t="shared" si="21"/>
        <v>368.61</v>
      </c>
      <c r="T156" s="20">
        <v>18651.8</v>
      </c>
      <c r="U156" s="22">
        <v>42735</v>
      </c>
      <c r="V156" s="12">
        <v>1</v>
      </c>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row>
    <row r="157" spans="1:1025" ht="33" customHeight="1">
      <c r="A157" s="16">
        <v>11</v>
      </c>
      <c r="B157" s="103" t="s">
        <v>258</v>
      </c>
      <c r="C157" s="99">
        <v>1981</v>
      </c>
      <c r="D157" s="99"/>
      <c r="E157" s="183" t="s">
        <v>237</v>
      </c>
      <c r="F157" s="99">
        <v>9</v>
      </c>
      <c r="G157" s="99">
        <v>3</v>
      </c>
      <c r="H157" s="276">
        <v>7235.2</v>
      </c>
      <c r="I157" s="276">
        <v>6415.8</v>
      </c>
      <c r="J157" s="276">
        <v>6415.8</v>
      </c>
      <c r="K157" s="285">
        <v>278</v>
      </c>
      <c r="L157" s="276">
        <f t="shared" si="20"/>
        <v>4981594.82</v>
      </c>
      <c r="M157" s="104">
        <v>797055.17</v>
      </c>
      <c r="N157" s="104">
        <v>2191901.7200000002</v>
      </c>
      <c r="O157" s="104">
        <v>1245398.71</v>
      </c>
      <c r="P157" s="104">
        <v>747239.22</v>
      </c>
      <c r="Q157" s="104" t="s">
        <v>39</v>
      </c>
      <c r="R157" s="19" t="s">
        <v>259</v>
      </c>
      <c r="S157" s="29">
        <f t="shared" si="21"/>
        <v>776.46</v>
      </c>
      <c r="T157" s="20">
        <v>18651.8</v>
      </c>
      <c r="U157" s="22">
        <v>42735</v>
      </c>
      <c r="V157" s="12">
        <v>1</v>
      </c>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row>
    <row r="158" spans="1:1025" ht="31.5">
      <c r="A158" s="16">
        <v>12</v>
      </c>
      <c r="B158" s="103" t="s">
        <v>260</v>
      </c>
      <c r="C158" s="99" t="s">
        <v>261</v>
      </c>
      <c r="D158" s="99"/>
      <c r="E158" s="183" t="s">
        <v>225</v>
      </c>
      <c r="F158" s="99" t="s">
        <v>233</v>
      </c>
      <c r="G158" s="99" t="s">
        <v>238</v>
      </c>
      <c r="H158" s="276">
        <v>3844</v>
      </c>
      <c r="I158" s="276">
        <v>3328.7</v>
      </c>
      <c r="J158" s="276">
        <v>3163.8</v>
      </c>
      <c r="K158" s="285">
        <v>162</v>
      </c>
      <c r="L158" s="276">
        <f t="shared" si="20"/>
        <v>175285</v>
      </c>
      <c r="M158" s="104">
        <v>28045.599999999999</v>
      </c>
      <c r="N158" s="104">
        <v>77125.399999999994</v>
      </c>
      <c r="O158" s="104">
        <v>43821.25</v>
      </c>
      <c r="P158" s="104">
        <v>26292.75</v>
      </c>
      <c r="Q158" s="104" t="s">
        <v>39</v>
      </c>
      <c r="R158" s="19" t="s">
        <v>40</v>
      </c>
      <c r="S158" s="29">
        <f t="shared" si="21"/>
        <v>52.66</v>
      </c>
      <c r="T158" s="20">
        <v>18651.8</v>
      </c>
      <c r="U158" s="22" t="s">
        <v>206</v>
      </c>
      <c r="V158" s="12">
        <v>1</v>
      </c>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row>
    <row r="159" spans="1:1025" ht="31.5">
      <c r="A159" s="16">
        <v>13</v>
      </c>
      <c r="B159" s="103" t="s">
        <v>262</v>
      </c>
      <c r="C159" s="99" t="s">
        <v>263</v>
      </c>
      <c r="D159" s="99"/>
      <c r="E159" s="183" t="s">
        <v>248</v>
      </c>
      <c r="F159" s="99" t="s">
        <v>249</v>
      </c>
      <c r="G159" s="99" t="s">
        <v>250</v>
      </c>
      <c r="H159" s="276">
        <v>4254.3</v>
      </c>
      <c r="I159" s="276">
        <v>3388.9</v>
      </c>
      <c r="J159" s="276">
        <v>2955.7</v>
      </c>
      <c r="K159" s="285">
        <v>171</v>
      </c>
      <c r="L159" s="276">
        <f t="shared" si="20"/>
        <v>146047</v>
      </c>
      <c r="M159" s="104">
        <v>23367.52</v>
      </c>
      <c r="N159" s="104">
        <v>64260.68</v>
      </c>
      <c r="O159" s="104">
        <v>36511.75</v>
      </c>
      <c r="P159" s="104">
        <v>21907.05</v>
      </c>
      <c r="Q159" s="104" t="s">
        <v>39</v>
      </c>
      <c r="R159" s="19" t="s">
        <v>40</v>
      </c>
      <c r="S159" s="29">
        <f t="shared" si="21"/>
        <v>43.1</v>
      </c>
      <c r="T159" s="20">
        <v>18651.8</v>
      </c>
      <c r="U159" s="22" t="s">
        <v>206</v>
      </c>
      <c r="V159" s="12">
        <v>1</v>
      </c>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row>
    <row r="160" spans="1:1025" ht="31.5">
      <c r="A160" s="16">
        <v>14</v>
      </c>
      <c r="B160" s="103" t="s">
        <v>264</v>
      </c>
      <c r="C160" s="99">
        <v>1982</v>
      </c>
      <c r="D160" s="99"/>
      <c r="E160" s="183" t="s">
        <v>225</v>
      </c>
      <c r="F160" s="99">
        <v>5</v>
      </c>
      <c r="G160" s="99">
        <v>6</v>
      </c>
      <c r="H160" s="276">
        <v>5890.2</v>
      </c>
      <c r="I160" s="276">
        <v>5097.3</v>
      </c>
      <c r="J160" s="276">
        <v>4516.8999999999996</v>
      </c>
      <c r="K160" s="285">
        <v>255</v>
      </c>
      <c r="L160" s="276">
        <f t="shared" si="20"/>
        <v>395972.49</v>
      </c>
      <c r="M160" s="104">
        <v>63355.6</v>
      </c>
      <c r="N160" s="104">
        <v>174227.9</v>
      </c>
      <c r="O160" s="104">
        <v>98993.12</v>
      </c>
      <c r="P160" s="104">
        <v>59395.87</v>
      </c>
      <c r="Q160" s="104" t="s">
        <v>39</v>
      </c>
      <c r="R160" s="19" t="s">
        <v>40</v>
      </c>
      <c r="S160" s="29">
        <f t="shared" si="21"/>
        <v>77.680000000000007</v>
      </c>
      <c r="T160" s="20">
        <v>18651.8</v>
      </c>
      <c r="U160" s="22">
        <v>42735</v>
      </c>
      <c r="V160" s="12">
        <v>1</v>
      </c>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row>
    <row r="161" spans="1:1025" s="179" customFormat="1" ht="23.25" customHeight="1">
      <c r="A161" s="251" t="s">
        <v>265</v>
      </c>
      <c r="B161" s="251"/>
      <c r="C161" s="251"/>
      <c r="D161" s="251"/>
      <c r="E161" s="251"/>
      <c r="F161" s="251"/>
      <c r="G161" s="251"/>
      <c r="H161" s="278">
        <f t="shared" ref="H161:Q161" si="22">SUM(H147:H160)</f>
        <v>64207.199999999997</v>
      </c>
      <c r="I161" s="278">
        <f t="shared" si="22"/>
        <v>55358.91</v>
      </c>
      <c r="J161" s="278">
        <f t="shared" si="22"/>
        <v>48627.81</v>
      </c>
      <c r="K161" s="284">
        <f t="shared" si="22"/>
        <v>2640</v>
      </c>
      <c r="L161" s="278">
        <f t="shared" si="22"/>
        <v>22116940.359999999</v>
      </c>
      <c r="M161" s="27">
        <f t="shared" si="22"/>
        <v>3538710.41</v>
      </c>
      <c r="N161" s="27">
        <f t="shared" si="22"/>
        <v>9731453.7699999996</v>
      </c>
      <c r="O161" s="27">
        <f t="shared" si="22"/>
        <v>5529235.1100000003</v>
      </c>
      <c r="P161" s="27">
        <f t="shared" si="22"/>
        <v>3317541.07</v>
      </c>
      <c r="Q161" s="203">
        <f t="shared" si="22"/>
        <v>0</v>
      </c>
      <c r="R161" s="93" t="s">
        <v>105</v>
      </c>
      <c r="S161" s="93" t="s">
        <v>105</v>
      </c>
      <c r="T161" s="93" t="s">
        <v>105</v>
      </c>
      <c r="U161" s="93" t="s">
        <v>105</v>
      </c>
      <c r="V161" s="178"/>
    </row>
    <row r="162" spans="1:1025" s="172" customFormat="1" ht="23.25" customHeight="1">
      <c r="A162" s="252" t="s">
        <v>266</v>
      </c>
      <c r="B162" s="252"/>
      <c r="C162" s="252"/>
      <c r="D162" s="252"/>
      <c r="E162" s="252"/>
      <c r="F162" s="252"/>
      <c r="G162" s="252"/>
      <c r="H162" s="252"/>
      <c r="I162" s="252"/>
      <c r="J162" s="252"/>
      <c r="K162" s="252"/>
      <c r="L162" s="252"/>
      <c r="M162" s="252"/>
      <c r="N162" s="252"/>
      <c r="O162" s="252"/>
      <c r="P162" s="252"/>
      <c r="Q162" s="252"/>
      <c r="R162" s="252"/>
      <c r="S162" s="252"/>
      <c r="T162" s="252"/>
      <c r="U162" s="252"/>
      <c r="V162" s="18"/>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c r="IW162" s="5"/>
      <c r="IX162" s="5"/>
      <c r="IY162" s="5"/>
      <c r="IZ162" s="5"/>
      <c r="JA162" s="5"/>
      <c r="JB162" s="5"/>
      <c r="JC162" s="5"/>
      <c r="JD162" s="5"/>
      <c r="JE162" s="5"/>
      <c r="JF162" s="5"/>
      <c r="JG162" s="5"/>
      <c r="JH162" s="5"/>
      <c r="JI162" s="5"/>
      <c r="JJ162" s="5"/>
      <c r="JK162" s="5"/>
      <c r="JL162" s="5"/>
      <c r="JM162" s="5"/>
      <c r="JN162" s="5"/>
      <c r="JO162" s="5"/>
      <c r="JP162" s="5"/>
      <c r="JQ162" s="5"/>
      <c r="JR162" s="5"/>
      <c r="JS162" s="5"/>
      <c r="JT162" s="5"/>
      <c r="JU162" s="5"/>
      <c r="JV162" s="5"/>
      <c r="JW162" s="5"/>
      <c r="JX162" s="5"/>
      <c r="JY162" s="5"/>
      <c r="JZ162" s="5"/>
      <c r="KA162" s="5"/>
      <c r="KB162" s="5"/>
      <c r="KC162" s="5"/>
      <c r="KD162" s="5"/>
      <c r="KE162" s="5"/>
      <c r="KF162" s="5"/>
      <c r="KG162" s="5"/>
      <c r="KH162" s="5"/>
      <c r="KI162" s="5"/>
      <c r="KJ162" s="5"/>
      <c r="KK162" s="5"/>
      <c r="KL162" s="5"/>
      <c r="KM162" s="5"/>
      <c r="KN162" s="5"/>
      <c r="KO162" s="5"/>
      <c r="KP162" s="5"/>
      <c r="KQ162" s="5"/>
      <c r="KR162" s="5"/>
      <c r="KS162" s="5"/>
      <c r="KT162" s="5"/>
      <c r="KU162" s="5"/>
      <c r="KV162" s="5"/>
      <c r="KW162" s="5"/>
      <c r="KX162" s="5"/>
      <c r="KY162" s="5"/>
      <c r="KZ162" s="5"/>
      <c r="LA162" s="5"/>
      <c r="LB162" s="5"/>
      <c r="LC162" s="5"/>
      <c r="LD162" s="5"/>
      <c r="LE162" s="5"/>
      <c r="LF162" s="5"/>
      <c r="LG162" s="5"/>
      <c r="LH162" s="5"/>
      <c r="LI162" s="5"/>
      <c r="LJ162" s="5"/>
      <c r="LK162" s="5"/>
      <c r="LL162" s="5"/>
      <c r="LM162" s="5"/>
      <c r="LN162" s="5"/>
      <c r="LO162" s="5"/>
      <c r="LP162" s="5"/>
      <c r="LQ162" s="5"/>
      <c r="LR162" s="5"/>
      <c r="LS162" s="5"/>
      <c r="LT162" s="5"/>
      <c r="LU162" s="5"/>
      <c r="LV162" s="5"/>
      <c r="LW162" s="5"/>
      <c r="LX162" s="5"/>
      <c r="LY162" s="5"/>
      <c r="LZ162" s="5"/>
      <c r="MA162" s="5"/>
      <c r="MB162" s="5"/>
      <c r="MC162" s="5"/>
      <c r="MD162" s="5"/>
      <c r="ME162" s="5"/>
      <c r="MF162" s="5"/>
      <c r="MG162" s="5"/>
      <c r="MH162" s="5"/>
      <c r="MI162" s="5"/>
      <c r="MJ162" s="5"/>
      <c r="MK162" s="5"/>
      <c r="ML162" s="5"/>
      <c r="MM162" s="5"/>
      <c r="MN162" s="5"/>
      <c r="MO162" s="5"/>
      <c r="MP162" s="5"/>
      <c r="MQ162" s="5"/>
      <c r="MR162" s="5"/>
      <c r="MS162" s="5"/>
      <c r="MT162" s="5"/>
      <c r="MU162" s="5"/>
      <c r="MV162" s="5"/>
      <c r="MW162" s="5"/>
      <c r="MX162" s="5"/>
      <c r="MY162" s="5"/>
      <c r="MZ162" s="5"/>
      <c r="NA162" s="5"/>
      <c r="NB162" s="5"/>
      <c r="NC162" s="5"/>
      <c r="ND162" s="5"/>
      <c r="NE162" s="5"/>
      <c r="NF162" s="5"/>
      <c r="NG162" s="5"/>
      <c r="NH162" s="5"/>
      <c r="NI162" s="5"/>
      <c r="NJ162" s="5"/>
      <c r="NK162" s="5"/>
      <c r="NL162" s="5"/>
      <c r="NM162" s="5"/>
      <c r="NN162" s="5"/>
      <c r="NO162" s="5"/>
      <c r="NP162" s="5"/>
      <c r="NQ162" s="5"/>
      <c r="NR162" s="5"/>
      <c r="NS162" s="5"/>
      <c r="NT162" s="5"/>
      <c r="NU162" s="5"/>
      <c r="NV162" s="5"/>
      <c r="NW162" s="5"/>
      <c r="NX162" s="5"/>
      <c r="NY162" s="5"/>
      <c r="NZ162" s="5"/>
      <c r="OA162" s="5"/>
      <c r="OB162" s="5"/>
      <c r="OC162" s="5"/>
      <c r="OD162" s="5"/>
      <c r="OE162" s="5"/>
      <c r="OF162" s="5"/>
      <c r="OG162" s="5"/>
      <c r="OH162" s="5"/>
      <c r="OI162" s="5"/>
      <c r="OJ162" s="5"/>
      <c r="OK162" s="5"/>
      <c r="OL162" s="5"/>
      <c r="OM162" s="5"/>
      <c r="ON162" s="5"/>
      <c r="OO162" s="5"/>
      <c r="OP162" s="5"/>
      <c r="OQ162" s="5"/>
      <c r="OR162" s="5"/>
      <c r="OS162" s="5"/>
      <c r="OT162" s="5"/>
      <c r="OU162" s="5"/>
      <c r="OV162" s="5"/>
      <c r="OW162" s="5"/>
      <c r="OX162" s="5"/>
      <c r="OY162" s="5"/>
      <c r="OZ162" s="5"/>
      <c r="PA162" s="5"/>
      <c r="PB162" s="5"/>
      <c r="PC162" s="5"/>
      <c r="PD162" s="5"/>
      <c r="PE162" s="5"/>
      <c r="PF162" s="5"/>
      <c r="PG162" s="5"/>
      <c r="PH162" s="5"/>
      <c r="PI162" s="5"/>
      <c r="PJ162" s="5"/>
      <c r="PK162" s="5"/>
      <c r="PL162" s="5"/>
      <c r="PM162" s="5"/>
      <c r="PN162" s="5"/>
      <c r="PO162" s="5"/>
      <c r="PP162" s="5"/>
      <c r="PQ162" s="5"/>
      <c r="PR162" s="5"/>
      <c r="PS162" s="5"/>
      <c r="PT162" s="5"/>
      <c r="PU162" s="5"/>
      <c r="PV162" s="5"/>
      <c r="PW162" s="5"/>
      <c r="PX162" s="5"/>
      <c r="PY162" s="5"/>
      <c r="PZ162" s="5"/>
      <c r="QA162" s="5"/>
      <c r="QB162" s="5"/>
      <c r="QC162" s="5"/>
      <c r="QD162" s="5"/>
      <c r="QE162" s="5"/>
      <c r="QF162" s="5"/>
      <c r="QG162" s="5"/>
      <c r="QH162" s="5"/>
      <c r="QI162" s="5"/>
      <c r="QJ162" s="5"/>
      <c r="QK162" s="5"/>
      <c r="QL162" s="5"/>
      <c r="QM162" s="5"/>
      <c r="QN162" s="5"/>
      <c r="QO162" s="5"/>
      <c r="QP162" s="5"/>
      <c r="QQ162" s="5"/>
      <c r="QR162" s="5"/>
      <c r="QS162" s="5"/>
      <c r="QT162" s="5"/>
      <c r="QU162" s="5"/>
      <c r="QV162" s="5"/>
      <c r="QW162" s="5"/>
      <c r="QX162" s="5"/>
      <c r="QY162" s="5"/>
      <c r="QZ162" s="5"/>
      <c r="RA162" s="5"/>
      <c r="RB162" s="5"/>
      <c r="RC162" s="5"/>
      <c r="RD162" s="5"/>
      <c r="RE162" s="5"/>
      <c r="RF162" s="5"/>
      <c r="RG162" s="5"/>
      <c r="RH162" s="5"/>
      <c r="RI162" s="5"/>
      <c r="RJ162" s="5"/>
      <c r="RK162" s="5"/>
      <c r="RL162" s="5"/>
      <c r="RM162" s="5"/>
      <c r="RN162" s="5"/>
      <c r="RO162" s="5"/>
      <c r="RP162" s="5"/>
      <c r="RQ162" s="5"/>
      <c r="RR162" s="5"/>
      <c r="RS162" s="5"/>
      <c r="RT162" s="5"/>
      <c r="RU162" s="5"/>
      <c r="RV162" s="5"/>
      <c r="RW162" s="5"/>
      <c r="RX162" s="5"/>
      <c r="RY162" s="5"/>
      <c r="RZ162" s="5"/>
      <c r="SA162" s="5"/>
      <c r="SB162" s="5"/>
      <c r="SC162" s="5"/>
      <c r="SD162" s="5"/>
      <c r="SE162" s="5"/>
      <c r="SF162" s="5"/>
      <c r="SG162" s="5"/>
      <c r="SH162" s="5"/>
      <c r="SI162" s="5"/>
      <c r="SJ162" s="5"/>
      <c r="SK162" s="5"/>
      <c r="SL162" s="5"/>
      <c r="SM162" s="5"/>
      <c r="SN162" s="5"/>
      <c r="SO162" s="5"/>
      <c r="SP162" s="5"/>
      <c r="SQ162" s="5"/>
      <c r="SR162" s="5"/>
      <c r="SS162" s="5"/>
      <c r="ST162" s="5"/>
      <c r="SU162" s="5"/>
      <c r="SV162" s="5"/>
      <c r="SW162" s="5"/>
      <c r="SX162" s="5"/>
      <c r="SY162" s="5"/>
      <c r="SZ162" s="5"/>
      <c r="TA162" s="5"/>
      <c r="TB162" s="5"/>
      <c r="TC162" s="5"/>
      <c r="TD162" s="5"/>
      <c r="TE162" s="5"/>
      <c r="TF162" s="5"/>
      <c r="TG162" s="5"/>
      <c r="TH162" s="5"/>
      <c r="TI162" s="5"/>
      <c r="TJ162" s="5"/>
      <c r="TK162" s="5"/>
      <c r="TL162" s="5"/>
      <c r="TM162" s="5"/>
      <c r="TN162" s="5"/>
      <c r="TO162" s="5"/>
      <c r="TP162" s="5"/>
      <c r="TQ162" s="5"/>
      <c r="TR162" s="5"/>
      <c r="TS162" s="5"/>
      <c r="TT162" s="5"/>
      <c r="TU162" s="5"/>
      <c r="TV162" s="5"/>
      <c r="TW162" s="5"/>
      <c r="TX162" s="5"/>
      <c r="TY162" s="5"/>
      <c r="TZ162" s="5"/>
      <c r="UA162" s="5"/>
      <c r="UB162" s="5"/>
      <c r="UC162" s="5"/>
      <c r="UD162" s="5"/>
      <c r="UE162" s="5"/>
      <c r="UF162" s="5"/>
      <c r="UG162" s="5"/>
      <c r="UH162" s="5"/>
      <c r="UI162" s="5"/>
      <c r="UJ162" s="5"/>
      <c r="UK162" s="5"/>
      <c r="UL162" s="5"/>
      <c r="UM162" s="5"/>
      <c r="UN162" s="5"/>
      <c r="UO162" s="5"/>
      <c r="UP162" s="5"/>
      <c r="UQ162" s="5"/>
      <c r="UR162" s="5"/>
      <c r="US162" s="5"/>
      <c r="UT162" s="5"/>
      <c r="UU162" s="5"/>
      <c r="UV162" s="5"/>
      <c r="UW162" s="5"/>
      <c r="UX162" s="5"/>
      <c r="UY162" s="5"/>
      <c r="UZ162" s="5"/>
      <c r="VA162" s="5"/>
      <c r="VB162" s="5"/>
      <c r="VC162" s="5"/>
      <c r="VD162" s="5"/>
      <c r="VE162" s="5"/>
      <c r="VF162" s="5"/>
      <c r="VG162" s="5"/>
      <c r="VH162" s="5"/>
      <c r="VI162" s="5"/>
      <c r="VJ162" s="5"/>
      <c r="VK162" s="5"/>
      <c r="VL162" s="5"/>
      <c r="VM162" s="5"/>
      <c r="VN162" s="5"/>
      <c r="VO162" s="5"/>
      <c r="VP162" s="5"/>
      <c r="VQ162" s="5"/>
      <c r="VR162" s="5"/>
      <c r="VS162" s="5"/>
      <c r="VT162" s="5"/>
      <c r="VU162" s="5"/>
      <c r="VV162" s="5"/>
      <c r="VW162" s="5"/>
      <c r="VX162" s="5"/>
      <c r="VY162" s="5"/>
      <c r="VZ162" s="5"/>
      <c r="WA162" s="5"/>
      <c r="WB162" s="5"/>
      <c r="WC162" s="5"/>
      <c r="WD162" s="5"/>
      <c r="WE162" s="5"/>
      <c r="WF162" s="5"/>
      <c r="WG162" s="5"/>
      <c r="WH162" s="5"/>
      <c r="WI162" s="5"/>
      <c r="WJ162" s="5"/>
      <c r="WK162" s="5"/>
      <c r="WL162" s="5"/>
      <c r="WM162" s="5"/>
      <c r="WN162" s="5"/>
      <c r="WO162" s="5"/>
      <c r="WP162" s="5"/>
      <c r="WQ162" s="5"/>
      <c r="WR162" s="5"/>
      <c r="WS162" s="5"/>
      <c r="WT162" s="5"/>
      <c r="WU162" s="5"/>
      <c r="WV162" s="5"/>
      <c r="WW162" s="5"/>
      <c r="WX162" s="5"/>
      <c r="WY162" s="5"/>
      <c r="WZ162" s="5"/>
      <c r="XA162" s="5"/>
      <c r="XB162" s="5"/>
      <c r="XC162" s="5"/>
      <c r="XD162" s="5"/>
      <c r="XE162" s="5"/>
      <c r="XF162" s="5"/>
      <c r="XG162" s="5"/>
      <c r="XH162" s="5"/>
      <c r="XI162" s="5"/>
      <c r="XJ162" s="5"/>
      <c r="XK162" s="5"/>
      <c r="XL162" s="5"/>
      <c r="XM162" s="5"/>
      <c r="XN162" s="5"/>
      <c r="XO162" s="5"/>
      <c r="XP162" s="5"/>
      <c r="XQ162" s="5"/>
      <c r="XR162" s="5"/>
      <c r="XS162" s="5"/>
      <c r="XT162" s="5"/>
      <c r="XU162" s="5"/>
      <c r="XV162" s="5"/>
      <c r="XW162" s="5"/>
      <c r="XX162" s="5"/>
      <c r="XY162" s="5"/>
      <c r="XZ162" s="5"/>
      <c r="YA162" s="5"/>
      <c r="YB162" s="5"/>
      <c r="YC162" s="5"/>
      <c r="YD162" s="5"/>
      <c r="YE162" s="5"/>
      <c r="YF162" s="5"/>
      <c r="YG162" s="5"/>
      <c r="YH162" s="5"/>
      <c r="YI162" s="5"/>
      <c r="YJ162" s="5"/>
      <c r="YK162" s="5"/>
      <c r="YL162" s="5"/>
      <c r="YM162" s="5"/>
      <c r="YN162" s="5"/>
      <c r="YO162" s="5"/>
      <c r="YP162" s="5"/>
      <c r="YQ162" s="5"/>
      <c r="YR162" s="5"/>
      <c r="YS162" s="5"/>
      <c r="YT162" s="5"/>
      <c r="YU162" s="5"/>
      <c r="YV162" s="5"/>
      <c r="YW162" s="5"/>
      <c r="YX162" s="5"/>
      <c r="YY162" s="5"/>
      <c r="YZ162" s="5"/>
      <c r="ZA162" s="5"/>
      <c r="ZB162" s="5"/>
      <c r="ZC162" s="5"/>
      <c r="ZD162" s="5"/>
      <c r="ZE162" s="5"/>
      <c r="ZF162" s="5"/>
      <c r="ZG162" s="5"/>
      <c r="ZH162" s="5"/>
      <c r="ZI162" s="5"/>
      <c r="ZJ162" s="5"/>
      <c r="ZK162" s="5"/>
      <c r="ZL162" s="5"/>
      <c r="ZM162" s="5"/>
      <c r="ZN162" s="5"/>
      <c r="ZO162" s="5"/>
      <c r="ZP162" s="5"/>
      <c r="ZQ162" s="5"/>
      <c r="ZR162" s="5"/>
      <c r="ZS162" s="5"/>
      <c r="ZT162" s="5"/>
      <c r="ZU162" s="5"/>
      <c r="ZV162" s="5"/>
      <c r="ZW162" s="5"/>
      <c r="ZX162" s="5"/>
      <c r="ZY162" s="5"/>
      <c r="ZZ162" s="5"/>
      <c r="AAA162" s="5"/>
      <c r="AAB162" s="5"/>
      <c r="AAC162" s="5"/>
      <c r="AAD162" s="5"/>
      <c r="AAE162" s="5"/>
      <c r="AAF162" s="5"/>
      <c r="AAG162" s="5"/>
      <c r="AAH162" s="5"/>
      <c r="AAI162" s="5"/>
      <c r="AAJ162" s="5"/>
      <c r="AAK162" s="5"/>
      <c r="AAL162" s="5"/>
      <c r="AAM162" s="5"/>
      <c r="AAN162" s="5"/>
      <c r="AAO162" s="5"/>
      <c r="AAP162" s="5"/>
      <c r="AAQ162" s="5"/>
      <c r="AAR162" s="5"/>
      <c r="AAS162" s="5"/>
      <c r="AAT162" s="5"/>
      <c r="AAU162" s="5"/>
      <c r="AAV162" s="5"/>
      <c r="AAW162" s="5"/>
      <c r="AAX162" s="5"/>
      <c r="AAY162" s="5"/>
      <c r="AAZ162" s="5"/>
      <c r="ABA162" s="5"/>
      <c r="ABB162" s="5"/>
      <c r="ABC162" s="5"/>
      <c r="ABD162" s="5"/>
      <c r="ABE162" s="5"/>
      <c r="ABF162" s="5"/>
      <c r="ABG162" s="5"/>
      <c r="ABH162" s="5"/>
      <c r="ABI162" s="5"/>
      <c r="ABJ162" s="5"/>
      <c r="ABK162" s="5"/>
      <c r="ABL162" s="5"/>
      <c r="ABM162" s="5"/>
      <c r="ABN162" s="5"/>
      <c r="ABO162" s="5"/>
      <c r="ABP162" s="5"/>
      <c r="ABQ162" s="5"/>
      <c r="ABR162" s="5"/>
      <c r="ABS162" s="5"/>
      <c r="ABT162" s="5"/>
      <c r="ABU162" s="5"/>
      <c r="ABV162" s="5"/>
      <c r="ABW162" s="5"/>
      <c r="ABX162" s="5"/>
      <c r="ABY162" s="5"/>
      <c r="ABZ162" s="5"/>
      <c r="ACA162" s="5"/>
      <c r="ACB162" s="5"/>
      <c r="ACC162" s="5"/>
      <c r="ACD162" s="5"/>
      <c r="ACE162" s="5"/>
      <c r="ACF162" s="5"/>
      <c r="ACG162" s="5"/>
      <c r="ACH162" s="5"/>
      <c r="ACI162" s="5"/>
      <c r="ACJ162" s="5"/>
      <c r="ACK162" s="5"/>
      <c r="ACL162" s="5"/>
      <c r="ACM162" s="5"/>
      <c r="ACN162" s="5"/>
      <c r="ACO162" s="5"/>
      <c r="ACP162" s="5"/>
      <c r="ACQ162" s="5"/>
      <c r="ACR162" s="5"/>
      <c r="ACS162" s="5"/>
      <c r="ACT162" s="5"/>
      <c r="ACU162" s="5"/>
      <c r="ACV162" s="5"/>
      <c r="ACW162" s="5"/>
      <c r="ACX162" s="5"/>
      <c r="ACY162" s="5"/>
      <c r="ACZ162" s="5"/>
      <c r="ADA162" s="5"/>
      <c r="ADB162" s="5"/>
      <c r="ADC162" s="5"/>
      <c r="ADD162" s="5"/>
      <c r="ADE162" s="5"/>
      <c r="ADF162" s="5"/>
      <c r="ADG162" s="5"/>
      <c r="ADH162" s="5"/>
      <c r="ADI162" s="5"/>
      <c r="ADJ162" s="5"/>
      <c r="ADK162" s="5"/>
      <c r="ADL162" s="5"/>
      <c r="ADM162" s="5"/>
      <c r="ADN162" s="5"/>
      <c r="ADO162" s="5"/>
      <c r="ADP162" s="5"/>
      <c r="ADQ162" s="5"/>
      <c r="ADR162" s="5"/>
      <c r="ADS162" s="5"/>
      <c r="ADT162" s="5"/>
      <c r="ADU162" s="5"/>
      <c r="ADV162" s="5"/>
      <c r="ADW162" s="5"/>
      <c r="ADX162" s="5"/>
      <c r="ADY162" s="5"/>
      <c r="ADZ162" s="5"/>
      <c r="AEA162" s="5"/>
      <c r="AEB162" s="5"/>
      <c r="AEC162" s="5"/>
      <c r="AED162" s="5"/>
      <c r="AEE162" s="5"/>
      <c r="AEF162" s="5"/>
      <c r="AEG162" s="5"/>
      <c r="AEH162" s="5"/>
      <c r="AEI162" s="5"/>
      <c r="AEJ162" s="5"/>
      <c r="AEK162" s="5"/>
      <c r="AEL162" s="5"/>
      <c r="AEM162" s="5"/>
      <c r="AEN162" s="5"/>
      <c r="AEO162" s="5"/>
      <c r="AEP162" s="5"/>
      <c r="AEQ162" s="5"/>
      <c r="AER162" s="5"/>
      <c r="AES162" s="5"/>
      <c r="AET162" s="5"/>
      <c r="AEU162" s="5"/>
      <c r="AEV162" s="5"/>
      <c r="AEW162" s="5"/>
      <c r="AEX162" s="5"/>
      <c r="AEY162" s="5"/>
      <c r="AEZ162" s="5"/>
      <c r="AFA162" s="5"/>
      <c r="AFB162" s="5"/>
      <c r="AFC162" s="5"/>
      <c r="AFD162" s="5"/>
      <c r="AFE162" s="5"/>
      <c r="AFF162" s="5"/>
      <c r="AFG162" s="5"/>
      <c r="AFH162" s="5"/>
      <c r="AFI162" s="5"/>
      <c r="AFJ162" s="5"/>
      <c r="AFK162" s="5"/>
      <c r="AFL162" s="5"/>
      <c r="AFM162" s="5"/>
      <c r="AFN162" s="5"/>
      <c r="AFO162" s="5"/>
      <c r="AFP162" s="5"/>
      <c r="AFQ162" s="5"/>
      <c r="AFR162" s="5"/>
      <c r="AFS162" s="5"/>
      <c r="AFT162" s="5"/>
      <c r="AFU162" s="5"/>
      <c r="AFV162" s="5"/>
      <c r="AFW162" s="5"/>
      <c r="AFX162" s="5"/>
      <c r="AFY162" s="5"/>
      <c r="AFZ162" s="5"/>
      <c r="AGA162" s="5"/>
      <c r="AGB162" s="5"/>
      <c r="AGC162" s="5"/>
      <c r="AGD162" s="5"/>
      <c r="AGE162" s="5"/>
      <c r="AGF162" s="5"/>
      <c r="AGG162" s="5"/>
      <c r="AGH162" s="5"/>
      <c r="AGI162" s="5"/>
      <c r="AGJ162" s="5"/>
      <c r="AGK162" s="5"/>
      <c r="AGL162" s="5"/>
      <c r="AGM162" s="5"/>
      <c r="AGN162" s="5"/>
      <c r="AGO162" s="5"/>
      <c r="AGP162" s="5"/>
      <c r="AGQ162" s="5"/>
      <c r="AGR162" s="5"/>
      <c r="AGS162" s="5"/>
      <c r="AGT162" s="5"/>
      <c r="AGU162" s="5"/>
      <c r="AGV162" s="5"/>
      <c r="AGW162" s="5"/>
      <c r="AGX162" s="5"/>
      <c r="AGY162" s="5"/>
      <c r="AGZ162" s="5"/>
      <c r="AHA162" s="5"/>
      <c r="AHB162" s="5"/>
      <c r="AHC162" s="5"/>
      <c r="AHD162" s="5"/>
      <c r="AHE162" s="5"/>
      <c r="AHF162" s="5"/>
      <c r="AHG162" s="5"/>
      <c r="AHH162" s="5"/>
      <c r="AHI162" s="5"/>
      <c r="AHJ162" s="5"/>
      <c r="AHK162" s="5"/>
      <c r="AHL162" s="5"/>
      <c r="AHM162" s="5"/>
      <c r="AHN162" s="5"/>
      <c r="AHO162" s="5"/>
      <c r="AHP162" s="5"/>
      <c r="AHQ162" s="5"/>
      <c r="AHR162" s="5"/>
      <c r="AHS162" s="5"/>
      <c r="AHT162" s="5"/>
      <c r="AHU162" s="5"/>
      <c r="AHV162" s="5"/>
      <c r="AHW162" s="5"/>
      <c r="AHX162" s="5"/>
      <c r="AHY162" s="5"/>
      <c r="AHZ162" s="5"/>
      <c r="AIA162" s="5"/>
      <c r="AIB162" s="5"/>
      <c r="AIC162" s="5"/>
      <c r="AID162" s="5"/>
      <c r="AIE162" s="5"/>
      <c r="AIF162" s="5"/>
      <c r="AIG162" s="5"/>
      <c r="AIH162" s="5"/>
      <c r="AII162" s="5"/>
      <c r="AIJ162" s="5"/>
      <c r="AIK162" s="5"/>
      <c r="AIL162" s="5"/>
      <c r="AIM162" s="5"/>
      <c r="AIN162" s="5"/>
      <c r="AIO162" s="5"/>
      <c r="AIP162" s="5"/>
      <c r="AIQ162" s="5"/>
      <c r="AIR162" s="5"/>
      <c r="AIS162" s="5"/>
      <c r="AIT162" s="5"/>
      <c r="AIU162" s="5"/>
      <c r="AIV162" s="5"/>
      <c r="AIW162" s="5"/>
      <c r="AIX162" s="5"/>
      <c r="AIY162" s="5"/>
      <c r="AIZ162" s="5"/>
      <c r="AJA162" s="5"/>
      <c r="AJB162" s="5"/>
      <c r="AJC162" s="5"/>
      <c r="AJD162" s="5"/>
      <c r="AJE162" s="5"/>
      <c r="AJF162" s="5"/>
      <c r="AJG162" s="5"/>
      <c r="AJH162" s="5"/>
      <c r="AJI162" s="5"/>
      <c r="AJJ162" s="5"/>
      <c r="AJK162" s="5"/>
      <c r="AJL162" s="5"/>
      <c r="AJM162" s="5"/>
      <c r="AJN162" s="5"/>
      <c r="AJO162" s="5"/>
      <c r="AJP162" s="5"/>
      <c r="AJQ162" s="5"/>
      <c r="AJR162" s="5"/>
      <c r="AJS162" s="5"/>
      <c r="AJT162" s="5"/>
      <c r="AJU162" s="5"/>
      <c r="AJV162" s="5"/>
      <c r="AJW162" s="5"/>
      <c r="AJX162" s="5"/>
      <c r="AJY162" s="5"/>
      <c r="AJZ162" s="5"/>
      <c r="AKA162" s="5"/>
      <c r="AKB162" s="5"/>
      <c r="AKC162" s="5"/>
      <c r="AKD162" s="5"/>
      <c r="AKE162" s="5"/>
      <c r="AKF162" s="5"/>
      <c r="AKG162" s="5"/>
      <c r="AKH162" s="5"/>
      <c r="AKI162" s="5"/>
      <c r="AKJ162" s="5"/>
      <c r="AKK162" s="5"/>
      <c r="AKL162" s="5"/>
      <c r="AKM162" s="5"/>
      <c r="AKN162" s="5"/>
      <c r="AKO162" s="5"/>
      <c r="AKP162" s="5"/>
      <c r="AKQ162" s="5"/>
      <c r="AKR162" s="5"/>
      <c r="AKS162" s="5"/>
      <c r="AKT162" s="5"/>
      <c r="AKU162" s="5"/>
      <c r="AKV162" s="5"/>
      <c r="AKW162" s="5"/>
      <c r="AKX162" s="5"/>
      <c r="AKY162" s="5"/>
      <c r="AKZ162" s="5"/>
      <c r="ALA162" s="5"/>
      <c r="ALB162" s="5"/>
      <c r="ALC162" s="5"/>
      <c r="ALD162" s="5"/>
      <c r="ALE162" s="5"/>
      <c r="ALF162" s="5"/>
      <c r="ALG162" s="5"/>
      <c r="ALH162" s="5"/>
      <c r="ALI162" s="5"/>
      <c r="ALJ162" s="5"/>
      <c r="ALK162" s="5"/>
      <c r="ALL162" s="5"/>
      <c r="ALM162" s="5"/>
      <c r="ALN162" s="5"/>
      <c r="ALO162" s="5"/>
      <c r="ALP162" s="5"/>
      <c r="ALQ162" s="5"/>
      <c r="ALR162" s="5"/>
      <c r="ALS162" s="5"/>
      <c r="ALT162" s="5"/>
      <c r="ALU162" s="5"/>
      <c r="ALV162" s="5"/>
      <c r="ALW162" s="5"/>
      <c r="ALX162" s="5"/>
      <c r="ALY162" s="5"/>
      <c r="ALZ162" s="5"/>
      <c r="AMA162" s="5"/>
      <c r="AMB162" s="5"/>
      <c r="AMC162" s="5"/>
      <c r="AMD162" s="5"/>
      <c r="AME162" s="5"/>
      <c r="AMF162" s="5"/>
      <c r="AMG162" s="5"/>
      <c r="AMH162" s="5"/>
      <c r="AMI162" s="5"/>
      <c r="AMJ162" s="5"/>
      <c r="AMK162" s="5"/>
    </row>
    <row r="163" spans="1:1025" ht="92.25" customHeight="1">
      <c r="A163" s="16">
        <v>1</v>
      </c>
      <c r="B163" s="103" t="s">
        <v>267</v>
      </c>
      <c r="C163" s="99">
        <v>1976</v>
      </c>
      <c r="D163" s="99" t="s">
        <v>37</v>
      </c>
      <c r="E163" s="183" t="s">
        <v>237</v>
      </c>
      <c r="F163" s="99">
        <v>5</v>
      </c>
      <c r="G163" s="99">
        <v>8</v>
      </c>
      <c r="H163" s="276">
        <v>6554.4</v>
      </c>
      <c r="I163" s="276">
        <v>5982</v>
      </c>
      <c r="J163" s="276">
        <v>4977.3</v>
      </c>
      <c r="K163" s="285">
        <v>246</v>
      </c>
      <c r="L163" s="276">
        <f>M163+N163+O163+P163</f>
        <v>11184577.810000001</v>
      </c>
      <c r="M163" s="104">
        <v>1457350.49</v>
      </c>
      <c r="N163" s="104">
        <v>6841606.2400000002</v>
      </c>
      <c r="O163" s="104">
        <v>1207934.4099999999</v>
      </c>
      <c r="P163" s="104">
        <v>1677686.67</v>
      </c>
      <c r="Q163" s="104" t="s">
        <v>39</v>
      </c>
      <c r="R163" s="33" t="s">
        <v>268</v>
      </c>
      <c r="S163" s="29">
        <f>L163/I163</f>
        <v>1869.71</v>
      </c>
      <c r="T163" s="20">
        <v>18651.8</v>
      </c>
      <c r="U163" s="22">
        <v>42735</v>
      </c>
      <c r="V163" s="12">
        <v>5</v>
      </c>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row>
    <row r="164" spans="1:1025" ht="94.5" customHeight="1">
      <c r="A164" s="16">
        <v>2</v>
      </c>
      <c r="B164" s="103" t="s">
        <v>269</v>
      </c>
      <c r="C164" s="99">
        <v>1975</v>
      </c>
      <c r="D164" s="99" t="s">
        <v>37</v>
      </c>
      <c r="E164" s="183" t="s">
        <v>225</v>
      </c>
      <c r="F164" s="99">
        <v>5</v>
      </c>
      <c r="G164" s="99">
        <v>6</v>
      </c>
      <c r="H164" s="276">
        <v>4835.7</v>
      </c>
      <c r="I164" s="276">
        <v>4412.7</v>
      </c>
      <c r="J164" s="276">
        <v>4143.3999999999996</v>
      </c>
      <c r="K164" s="285">
        <v>185</v>
      </c>
      <c r="L164" s="276">
        <f>M164+N164+O164+P164</f>
        <v>9043431.0899999999</v>
      </c>
      <c r="M164" s="104">
        <v>1178359.06</v>
      </c>
      <c r="N164" s="104">
        <v>5531866.7999999998</v>
      </c>
      <c r="O164" s="104">
        <v>976690.56</v>
      </c>
      <c r="P164" s="104">
        <v>1356514.67</v>
      </c>
      <c r="Q164" s="104" t="s">
        <v>39</v>
      </c>
      <c r="R164" s="19" t="s">
        <v>226</v>
      </c>
      <c r="S164" s="29">
        <f>L164/I164</f>
        <v>2049.41</v>
      </c>
      <c r="T164" s="20">
        <v>18651.8</v>
      </c>
      <c r="U164" s="22">
        <v>42735</v>
      </c>
      <c r="V164" s="12">
        <v>6</v>
      </c>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row>
    <row r="165" spans="1:1025" s="179" customFormat="1" ht="24.75" customHeight="1">
      <c r="A165" s="251" t="s">
        <v>270</v>
      </c>
      <c r="B165" s="251"/>
      <c r="C165" s="251"/>
      <c r="D165" s="251"/>
      <c r="E165" s="251"/>
      <c r="F165" s="251"/>
      <c r="G165" s="251"/>
      <c r="H165" s="278">
        <f t="shared" ref="H165:P165" si="23">SUM(H163:H164)</f>
        <v>11390.1</v>
      </c>
      <c r="I165" s="278">
        <f t="shared" si="23"/>
        <v>10394.700000000001</v>
      </c>
      <c r="J165" s="278">
        <f t="shared" si="23"/>
        <v>9120.7000000000007</v>
      </c>
      <c r="K165" s="284">
        <f t="shared" si="23"/>
        <v>431</v>
      </c>
      <c r="L165" s="278">
        <f t="shared" si="23"/>
        <v>20228008.899999999</v>
      </c>
      <c r="M165" s="27">
        <f t="shared" si="23"/>
        <v>2635709.5499999998</v>
      </c>
      <c r="N165" s="27">
        <f t="shared" si="23"/>
        <v>12373473.039999999</v>
      </c>
      <c r="O165" s="27">
        <f t="shared" si="23"/>
        <v>2184624.9700000002</v>
      </c>
      <c r="P165" s="27">
        <f t="shared" si="23"/>
        <v>3034201.34</v>
      </c>
      <c r="Q165" s="203">
        <v>0</v>
      </c>
      <c r="R165" s="93" t="s">
        <v>105</v>
      </c>
      <c r="S165" s="93" t="s">
        <v>105</v>
      </c>
      <c r="T165" s="93" t="s">
        <v>105</v>
      </c>
      <c r="U165" s="93" t="s">
        <v>105</v>
      </c>
      <c r="V165" s="178"/>
    </row>
    <row r="166" spans="1:1025" s="172" customFormat="1" ht="24.75" customHeight="1">
      <c r="A166" s="252" t="s">
        <v>164</v>
      </c>
      <c r="B166" s="252"/>
      <c r="C166" s="252"/>
      <c r="D166" s="252"/>
      <c r="E166" s="252"/>
      <c r="F166" s="252"/>
      <c r="G166" s="252"/>
      <c r="H166" s="252"/>
      <c r="I166" s="252"/>
      <c r="J166" s="252"/>
      <c r="K166" s="252"/>
      <c r="L166" s="252"/>
      <c r="M166" s="252"/>
      <c r="N166" s="252"/>
      <c r="O166" s="252"/>
      <c r="P166" s="252"/>
      <c r="Q166" s="252"/>
      <c r="R166" s="252"/>
      <c r="S166" s="252"/>
      <c r="T166" s="252"/>
      <c r="U166" s="252"/>
      <c r="V166" s="18"/>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c r="IV166" s="5"/>
      <c r="IW166" s="5"/>
      <c r="IX166" s="5"/>
      <c r="IY166" s="5"/>
      <c r="IZ166" s="5"/>
      <c r="JA166" s="5"/>
      <c r="JB166" s="5"/>
      <c r="JC166" s="5"/>
      <c r="JD166" s="5"/>
      <c r="JE166" s="5"/>
      <c r="JF166" s="5"/>
      <c r="JG166" s="5"/>
      <c r="JH166" s="5"/>
      <c r="JI166" s="5"/>
      <c r="JJ166" s="5"/>
      <c r="JK166" s="5"/>
      <c r="JL166" s="5"/>
      <c r="JM166" s="5"/>
      <c r="JN166" s="5"/>
      <c r="JO166" s="5"/>
      <c r="JP166" s="5"/>
      <c r="JQ166" s="5"/>
      <c r="JR166" s="5"/>
      <c r="JS166" s="5"/>
      <c r="JT166" s="5"/>
      <c r="JU166" s="5"/>
      <c r="JV166" s="5"/>
      <c r="JW166" s="5"/>
      <c r="JX166" s="5"/>
      <c r="JY166" s="5"/>
      <c r="JZ166" s="5"/>
      <c r="KA166" s="5"/>
      <c r="KB166" s="5"/>
      <c r="KC166" s="5"/>
      <c r="KD166" s="5"/>
      <c r="KE166" s="5"/>
      <c r="KF166" s="5"/>
      <c r="KG166" s="5"/>
      <c r="KH166" s="5"/>
      <c r="KI166" s="5"/>
      <c r="KJ166" s="5"/>
      <c r="KK166" s="5"/>
      <c r="KL166" s="5"/>
      <c r="KM166" s="5"/>
      <c r="KN166" s="5"/>
      <c r="KO166" s="5"/>
      <c r="KP166" s="5"/>
      <c r="KQ166" s="5"/>
      <c r="KR166" s="5"/>
      <c r="KS166" s="5"/>
      <c r="KT166" s="5"/>
      <c r="KU166" s="5"/>
      <c r="KV166" s="5"/>
      <c r="KW166" s="5"/>
      <c r="KX166" s="5"/>
      <c r="KY166" s="5"/>
      <c r="KZ166" s="5"/>
      <c r="LA166" s="5"/>
      <c r="LB166" s="5"/>
      <c r="LC166" s="5"/>
      <c r="LD166" s="5"/>
      <c r="LE166" s="5"/>
      <c r="LF166" s="5"/>
      <c r="LG166" s="5"/>
      <c r="LH166" s="5"/>
      <c r="LI166" s="5"/>
      <c r="LJ166" s="5"/>
      <c r="LK166" s="5"/>
      <c r="LL166" s="5"/>
      <c r="LM166" s="5"/>
      <c r="LN166" s="5"/>
      <c r="LO166" s="5"/>
      <c r="LP166" s="5"/>
      <c r="LQ166" s="5"/>
      <c r="LR166" s="5"/>
      <c r="LS166" s="5"/>
      <c r="LT166" s="5"/>
      <c r="LU166" s="5"/>
      <c r="LV166" s="5"/>
      <c r="LW166" s="5"/>
      <c r="LX166" s="5"/>
      <c r="LY166" s="5"/>
      <c r="LZ166" s="5"/>
      <c r="MA166" s="5"/>
      <c r="MB166" s="5"/>
      <c r="MC166" s="5"/>
      <c r="MD166" s="5"/>
      <c r="ME166" s="5"/>
      <c r="MF166" s="5"/>
      <c r="MG166" s="5"/>
      <c r="MH166" s="5"/>
      <c r="MI166" s="5"/>
      <c r="MJ166" s="5"/>
      <c r="MK166" s="5"/>
      <c r="ML166" s="5"/>
      <c r="MM166" s="5"/>
      <c r="MN166" s="5"/>
      <c r="MO166" s="5"/>
      <c r="MP166" s="5"/>
      <c r="MQ166" s="5"/>
      <c r="MR166" s="5"/>
      <c r="MS166" s="5"/>
      <c r="MT166" s="5"/>
      <c r="MU166" s="5"/>
      <c r="MV166" s="5"/>
      <c r="MW166" s="5"/>
      <c r="MX166" s="5"/>
      <c r="MY166" s="5"/>
      <c r="MZ166" s="5"/>
      <c r="NA166" s="5"/>
      <c r="NB166" s="5"/>
      <c r="NC166" s="5"/>
      <c r="ND166" s="5"/>
      <c r="NE166" s="5"/>
      <c r="NF166" s="5"/>
      <c r="NG166" s="5"/>
      <c r="NH166" s="5"/>
      <c r="NI166" s="5"/>
      <c r="NJ166" s="5"/>
      <c r="NK166" s="5"/>
      <c r="NL166" s="5"/>
      <c r="NM166" s="5"/>
      <c r="NN166" s="5"/>
      <c r="NO166" s="5"/>
      <c r="NP166" s="5"/>
      <c r="NQ166" s="5"/>
      <c r="NR166" s="5"/>
      <c r="NS166" s="5"/>
      <c r="NT166" s="5"/>
      <c r="NU166" s="5"/>
      <c r="NV166" s="5"/>
      <c r="NW166" s="5"/>
      <c r="NX166" s="5"/>
      <c r="NY166" s="5"/>
      <c r="NZ166" s="5"/>
      <c r="OA166" s="5"/>
      <c r="OB166" s="5"/>
      <c r="OC166" s="5"/>
      <c r="OD166" s="5"/>
      <c r="OE166" s="5"/>
      <c r="OF166" s="5"/>
      <c r="OG166" s="5"/>
      <c r="OH166" s="5"/>
      <c r="OI166" s="5"/>
      <c r="OJ166" s="5"/>
      <c r="OK166" s="5"/>
      <c r="OL166" s="5"/>
      <c r="OM166" s="5"/>
      <c r="ON166" s="5"/>
      <c r="OO166" s="5"/>
      <c r="OP166" s="5"/>
      <c r="OQ166" s="5"/>
      <c r="OR166" s="5"/>
      <c r="OS166" s="5"/>
      <c r="OT166" s="5"/>
      <c r="OU166" s="5"/>
      <c r="OV166" s="5"/>
      <c r="OW166" s="5"/>
      <c r="OX166" s="5"/>
      <c r="OY166" s="5"/>
      <c r="OZ166" s="5"/>
      <c r="PA166" s="5"/>
      <c r="PB166" s="5"/>
      <c r="PC166" s="5"/>
      <c r="PD166" s="5"/>
      <c r="PE166" s="5"/>
      <c r="PF166" s="5"/>
      <c r="PG166" s="5"/>
      <c r="PH166" s="5"/>
      <c r="PI166" s="5"/>
      <c r="PJ166" s="5"/>
      <c r="PK166" s="5"/>
      <c r="PL166" s="5"/>
      <c r="PM166" s="5"/>
      <c r="PN166" s="5"/>
      <c r="PO166" s="5"/>
      <c r="PP166" s="5"/>
      <c r="PQ166" s="5"/>
      <c r="PR166" s="5"/>
      <c r="PS166" s="5"/>
      <c r="PT166" s="5"/>
      <c r="PU166" s="5"/>
      <c r="PV166" s="5"/>
      <c r="PW166" s="5"/>
      <c r="PX166" s="5"/>
      <c r="PY166" s="5"/>
      <c r="PZ166" s="5"/>
      <c r="QA166" s="5"/>
      <c r="QB166" s="5"/>
      <c r="QC166" s="5"/>
      <c r="QD166" s="5"/>
      <c r="QE166" s="5"/>
      <c r="QF166" s="5"/>
      <c r="QG166" s="5"/>
      <c r="QH166" s="5"/>
      <c r="QI166" s="5"/>
      <c r="QJ166" s="5"/>
      <c r="QK166" s="5"/>
      <c r="QL166" s="5"/>
      <c r="QM166" s="5"/>
      <c r="QN166" s="5"/>
      <c r="QO166" s="5"/>
      <c r="QP166" s="5"/>
      <c r="QQ166" s="5"/>
      <c r="QR166" s="5"/>
      <c r="QS166" s="5"/>
      <c r="QT166" s="5"/>
      <c r="QU166" s="5"/>
      <c r="QV166" s="5"/>
      <c r="QW166" s="5"/>
      <c r="QX166" s="5"/>
      <c r="QY166" s="5"/>
      <c r="QZ166" s="5"/>
      <c r="RA166" s="5"/>
      <c r="RB166" s="5"/>
      <c r="RC166" s="5"/>
      <c r="RD166" s="5"/>
      <c r="RE166" s="5"/>
      <c r="RF166" s="5"/>
      <c r="RG166" s="5"/>
      <c r="RH166" s="5"/>
      <c r="RI166" s="5"/>
      <c r="RJ166" s="5"/>
      <c r="RK166" s="5"/>
      <c r="RL166" s="5"/>
      <c r="RM166" s="5"/>
      <c r="RN166" s="5"/>
      <c r="RO166" s="5"/>
      <c r="RP166" s="5"/>
      <c r="RQ166" s="5"/>
      <c r="RR166" s="5"/>
      <c r="RS166" s="5"/>
      <c r="RT166" s="5"/>
      <c r="RU166" s="5"/>
      <c r="RV166" s="5"/>
      <c r="RW166" s="5"/>
      <c r="RX166" s="5"/>
      <c r="RY166" s="5"/>
      <c r="RZ166" s="5"/>
      <c r="SA166" s="5"/>
      <c r="SB166" s="5"/>
      <c r="SC166" s="5"/>
      <c r="SD166" s="5"/>
      <c r="SE166" s="5"/>
      <c r="SF166" s="5"/>
      <c r="SG166" s="5"/>
      <c r="SH166" s="5"/>
      <c r="SI166" s="5"/>
      <c r="SJ166" s="5"/>
      <c r="SK166" s="5"/>
      <c r="SL166" s="5"/>
      <c r="SM166" s="5"/>
      <c r="SN166" s="5"/>
      <c r="SO166" s="5"/>
      <c r="SP166" s="5"/>
      <c r="SQ166" s="5"/>
      <c r="SR166" s="5"/>
      <c r="SS166" s="5"/>
      <c r="ST166" s="5"/>
      <c r="SU166" s="5"/>
      <c r="SV166" s="5"/>
      <c r="SW166" s="5"/>
      <c r="SX166" s="5"/>
      <c r="SY166" s="5"/>
      <c r="SZ166" s="5"/>
      <c r="TA166" s="5"/>
      <c r="TB166" s="5"/>
      <c r="TC166" s="5"/>
      <c r="TD166" s="5"/>
      <c r="TE166" s="5"/>
      <c r="TF166" s="5"/>
      <c r="TG166" s="5"/>
      <c r="TH166" s="5"/>
      <c r="TI166" s="5"/>
      <c r="TJ166" s="5"/>
      <c r="TK166" s="5"/>
      <c r="TL166" s="5"/>
      <c r="TM166" s="5"/>
      <c r="TN166" s="5"/>
      <c r="TO166" s="5"/>
      <c r="TP166" s="5"/>
      <c r="TQ166" s="5"/>
      <c r="TR166" s="5"/>
      <c r="TS166" s="5"/>
      <c r="TT166" s="5"/>
      <c r="TU166" s="5"/>
      <c r="TV166" s="5"/>
      <c r="TW166" s="5"/>
      <c r="TX166" s="5"/>
      <c r="TY166" s="5"/>
      <c r="TZ166" s="5"/>
      <c r="UA166" s="5"/>
      <c r="UB166" s="5"/>
      <c r="UC166" s="5"/>
      <c r="UD166" s="5"/>
      <c r="UE166" s="5"/>
      <c r="UF166" s="5"/>
      <c r="UG166" s="5"/>
      <c r="UH166" s="5"/>
      <c r="UI166" s="5"/>
      <c r="UJ166" s="5"/>
      <c r="UK166" s="5"/>
      <c r="UL166" s="5"/>
      <c r="UM166" s="5"/>
      <c r="UN166" s="5"/>
      <c r="UO166" s="5"/>
      <c r="UP166" s="5"/>
      <c r="UQ166" s="5"/>
      <c r="UR166" s="5"/>
      <c r="US166" s="5"/>
      <c r="UT166" s="5"/>
      <c r="UU166" s="5"/>
      <c r="UV166" s="5"/>
      <c r="UW166" s="5"/>
      <c r="UX166" s="5"/>
      <c r="UY166" s="5"/>
      <c r="UZ166" s="5"/>
      <c r="VA166" s="5"/>
      <c r="VB166" s="5"/>
      <c r="VC166" s="5"/>
      <c r="VD166" s="5"/>
      <c r="VE166" s="5"/>
      <c r="VF166" s="5"/>
      <c r="VG166" s="5"/>
      <c r="VH166" s="5"/>
      <c r="VI166" s="5"/>
      <c r="VJ166" s="5"/>
      <c r="VK166" s="5"/>
      <c r="VL166" s="5"/>
      <c r="VM166" s="5"/>
      <c r="VN166" s="5"/>
      <c r="VO166" s="5"/>
      <c r="VP166" s="5"/>
      <c r="VQ166" s="5"/>
      <c r="VR166" s="5"/>
      <c r="VS166" s="5"/>
      <c r="VT166" s="5"/>
      <c r="VU166" s="5"/>
      <c r="VV166" s="5"/>
      <c r="VW166" s="5"/>
      <c r="VX166" s="5"/>
      <c r="VY166" s="5"/>
      <c r="VZ166" s="5"/>
      <c r="WA166" s="5"/>
      <c r="WB166" s="5"/>
      <c r="WC166" s="5"/>
      <c r="WD166" s="5"/>
      <c r="WE166" s="5"/>
      <c r="WF166" s="5"/>
      <c r="WG166" s="5"/>
      <c r="WH166" s="5"/>
      <c r="WI166" s="5"/>
      <c r="WJ166" s="5"/>
      <c r="WK166" s="5"/>
      <c r="WL166" s="5"/>
      <c r="WM166" s="5"/>
      <c r="WN166" s="5"/>
      <c r="WO166" s="5"/>
      <c r="WP166" s="5"/>
      <c r="WQ166" s="5"/>
      <c r="WR166" s="5"/>
      <c r="WS166" s="5"/>
      <c r="WT166" s="5"/>
      <c r="WU166" s="5"/>
      <c r="WV166" s="5"/>
      <c r="WW166" s="5"/>
      <c r="WX166" s="5"/>
      <c r="WY166" s="5"/>
      <c r="WZ166" s="5"/>
      <c r="XA166" s="5"/>
      <c r="XB166" s="5"/>
      <c r="XC166" s="5"/>
      <c r="XD166" s="5"/>
      <c r="XE166" s="5"/>
      <c r="XF166" s="5"/>
      <c r="XG166" s="5"/>
      <c r="XH166" s="5"/>
      <c r="XI166" s="5"/>
      <c r="XJ166" s="5"/>
      <c r="XK166" s="5"/>
      <c r="XL166" s="5"/>
      <c r="XM166" s="5"/>
      <c r="XN166" s="5"/>
      <c r="XO166" s="5"/>
      <c r="XP166" s="5"/>
      <c r="XQ166" s="5"/>
      <c r="XR166" s="5"/>
      <c r="XS166" s="5"/>
      <c r="XT166" s="5"/>
      <c r="XU166" s="5"/>
      <c r="XV166" s="5"/>
      <c r="XW166" s="5"/>
      <c r="XX166" s="5"/>
      <c r="XY166" s="5"/>
      <c r="XZ166" s="5"/>
      <c r="YA166" s="5"/>
      <c r="YB166" s="5"/>
      <c r="YC166" s="5"/>
      <c r="YD166" s="5"/>
      <c r="YE166" s="5"/>
      <c r="YF166" s="5"/>
      <c r="YG166" s="5"/>
      <c r="YH166" s="5"/>
      <c r="YI166" s="5"/>
      <c r="YJ166" s="5"/>
      <c r="YK166" s="5"/>
      <c r="YL166" s="5"/>
      <c r="YM166" s="5"/>
      <c r="YN166" s="5"/>
      <c r="YO166" s="5"/>
      <c r="YP166" s="5"/>
      <c r="YQ166" s="5"/>
      <c r="YR166" s="5"/>
      <c r="YS166" s="5"/>
      <c r="YT166" s="5"/>
      <c r="YU166" s="5"/>
      <c r="YV166" s="5"/>
      <c r="YW166" s="5"/>
      <c r="YX166" s="5"/>
      <c r="YY166" s="5"/>
      <c r="YZ166" s="5"/>
      <c r="ZA166" s="5"/>
      <c r="ZB166" s="5"/>
      <c r="ZC166" s="5"/>
      <c r="ZD166" s="5"/>
      <c r="ZE166" s="5"/>
      <c r="ZF166" s="5"/>
      <c r="ZG166" s="5"/>
      <c r="ZH166" s="5"/>
      <c r="ZI166" s="5"/>
      <c r="ZJ166" s="5"/>
      <c r="ZK166" s="5"/>
      <c r="ZL166" s="5"/>
      <c r="ZM166" s="5"/>
      <c r="ZN166" s="5"/>
      <c r="ZO166" s="5"/>
      <c r="ZP166" s="5"/>
      <c r="ZQ166" s="5"/>
      <c r="ZR166" s="5"/>
      <c r="ZS166" s="5"/>
      <c r="ZT166" s="5"/>
      <c r="ZU166" s="5"/>
      <c r="ZV166" s="5"/>
      <c r="ZW166" s="5"/>
      <c r="ZX166" s="5"/>
      <c r="ZY166" s="5"/>
      <c r="ZZ166" s="5"/>
      <c r="AAA166" s="5"/>
      <c r="AAB166" s="5"/>
      <c r="AAC166" s="5"/>
      <c r="AAD166" s="5"/>
      <c r="AAE166" s="5"/>
      <c r="AAF166" s="5"/>
      <c r="AAG166" s="5"/>
      <c r="AAH166" s="5"/>
      <c r="AAI166" s="5"/>
      <c r="AAJ166" s="5"/>
      <c r="AAK166" s="5"/>
      <c r="AAL166" s="5"/>
      <c r="AAM166" s="5"/>
      <c r="AAN166" s="5"/>
      <c r="AAO166" s="5"/>
      <c r="AAP166" s="5"/>
      <c r="AAQ166" s="5"/>
      <c r="AAR166" s="5"/>
      <c r="AAS166" s="5"/>
      <c r="AAT166" s="5"/>
      <c r="AAU166" s="5"/>
      <c r="AAV166" s="5"/>
      <c r="AAW166" s="5"/>
      <c r="AAX166" s="5"/>
      <c r="AAY166" s="5"/>
      <c r="AAZ166" s="5"/>
      <c r="ABA166" s="5"/>
      <c r="ABB166" s="5"/>
      <c r="ABC166" s="5"/>
      <c r="ABD166" s="5"/>
      <c r="ABE166" s="5"/>
      <c r="ABF166" s="5"/>
      <c r="ABG166" s="5"/>
      <c r="ABH166" s="5"/>
      <c r="ABI166" s="5"/>
      <c r="ABJ166" s="5"/>
      <c r="ABK166" s="5"/>
      <c r="ABL166" s="5"/>
      <c r="ABM166" s="5"/>
      <c r="ABN166" s="5"/>
      <c r="ABO166" s="5"/>
      <c r="ABP166" s="5"/>
      <c r="ABQ166" s="5"/>
      <c r="ABR166" s="5"/>
      <c r="ABS166" s="5"/>
      <c r="ABT166" s="5"/>
      <c r="ABU166" s="5"/>
      <c r="ABV166" s="5"/>
      <c r="ABW166" s="5"/>
      <c r="ABX166" s="5"/>
      <c r="ABY166" s="5"/>
      <c r="ABZ166" s="5"/>
      <c r="ACA166" s="5"/>
      <c r="ACB166" s="5"/>
      <c r="ACC166" s="5"/>
      <c r="ACD166" s="5"/>
      <c r="ACE166" s="5"/>
      <c r="ACF166" s="5"/>
      <c r="ACG166" s="5"/>
      <c r="ACH166" s="5"/>
      <c r="ACI166" s="5"/>
      <c r="ACJ166" s="5"/>
      <c r="ACK166" s="5"/>
      <c r="ACL166" s="5"/>
      <c r="ACM166" s="5"/>
      <c r="ACN166" s="5"/>
      <c r="ACO166" s="5"/>
      <c r="ACP166" s="5"/>
      <c r="ACQ166" s="5"/>
      <c r="ACR166" s="5"/>
      <c r="ACS166" s="5"/>
      <c r="ACT166" s="5"/>
      <c r="ACU166" s="5"/>
      <c r="ACV166" s="5"/>
      <c r="ACW166" s="5"/>
      <c r="ACX166" s="5"/>
      <c r="ACY166" s="5"/>
      <c r="ACZ166" s="5"/>
      <c r="ADA166" s="5"/>
      <c r="ADB166" s="5"/>
      <c r="ADC166" s="5"/>
      <c r="ADD166" s="5"/>
      <c r="ADE166" s="5"/>
      <c r="ADF166" s="5"/>
      <c r="ADG166" s="5"/>
      <c r="ADH166" s="5"/>
      <c r="ADI166" s="5"/>
      <c r="ADJ166" s="5"/>
      <c r="ADK166" s="5"/>
      <c r="ADL166" s="5"/>
      <c r="ADM166" s="5"/>
      <c r="ADN166" s="5"/>
      <c r="ADO166" s="5"/>
      <c r="ADP166" s="5"/>
      <c r="ADQ166" s="5"/>
      <c r="ADR166" s="5"/>
      <c r="ADS166" s="5"/>
      <c r="ADT166" s="5"/>
      <c r="ADU166" s="5"/>
      <c r="ADV166" s="5"/>
      <c r="ADW166" s="5"/>
      <c r="ADX166" s="5"/>
      <c r="ADY166" s="5"/>
      <c r="ADZ166" s="5"/>
      <c r="AEA166" s="5"/>
      <c r="AEB166" s="5"/>
      <c r="AEC166" s="5"/>
      <c r="AED166" s="5"/>
      <c r="AEE166" s="5"/>
      <c r="AEF166" s="5"/>
      <c r="AEG166" s="5"/>
      <c r="AEH166" s="5"/>
      <c r="AEI166" s="5"/>
      <c r="AEJ166" s="5"/>
      <c r="AEK166" s="5"/>
      <c r="AEL166" s="5"/>
      <c r="AEM166" s="5"/>
      <c r="AEN166" s="5"/>
      <c r="AEO166" s="5"/>
      <c r="AEP166" s="5"/>
      <c r="AEQ166" s="5"/>
      <c r="AER166" s="5"/>
      <c r="AES166" s="5"/>
      <c r="AET166" s="5"/>
      <c r="AEU166" s="5"/>
      <c r="AEV166" s="5"/>
      <c r="AEW166" s="5"/>
      <c r="AEX166" s="5"/>
      <c r="AEY166" s="5"/>
      <c r="AEZ166" s="5"/>
      <c r="AFA166" s="5"/>
      <c r="AFB166" s="5"/>
      <c r="AFC166" s="5"/>
      <c r="AFD166" s="5"/>
      <c r="AFE166" s="5"/>
      <c r="AFF166" s="5"/>
      <c r="AFG166" s="5"/>
      <c r="AFH166" s="5"/>
      <c r="AFI166" s="5"/>
      <c r="AFJ166" s="5"/>
      <c r="AFK166" s="5"/>
      <c r="AFL166" s="5"/>
      <c r="AFM166" s="5"/>
      <c r="AFN166" s="5"/>
      <c r="AFO166" s="5"/>
      <c r="AFP166" s="5"/>
      <c r="AFQ166" s="5"/>
      <c r="AFR166" s="5"/>
      <c r="AFS166" s="5"/>
      <c r="AFT166" s="5"/>
      <c r="AFU166" s="5"/>
      <c r="AFV166" s="5"/>
      <c r="AFW166" s="5"/>
      <c r="AFX166" s="5"/>
      <c r="AFY166" s="5"/>
      <c r="AFZ166" s="5"/>
      <c r="AGA166" s="5"/>
      <c r="AGB166" s="5"/>
      <c r="AGC166" s="5"/>
      <c r="AGD166" s="5"/>
      <c r="AGE166" s="5"/>
      <c r="AGF166" s="5"/>
      <c r="AGG166" s="5"/>
      <c r="AGH166" s="5"/>
      <c r="AGI166" s="5"/>
      <c r="AGJ166" s="5"/>
      <c r="AGK166" s="5"/>
      <c r="AGL166" s="5"/>
      <c r="AGM166" s="5"/>
      <c r="AGN166" s="5"/>
      <c r="AGO166" s="5"/>
      <c r="AGP166" s="5"/>
      <c r="AGQ166" s="5"/>
      <c r="AGR166" s="5"/>
      <c r="AGS166" s="5"/>
      <c r="AGT166" s="5"/>
      <c r="AGU166" s="5"/>
      <c r="AGV166" s="5"/>
      <c r="AGW166" s="5"/>
      <c r="AGX166" s="5"/>
      <c r="AGY166" s="5"/>
      <c r="AGZ166" s="5"/>
      <c r="AHA166" s="5"/>
      <c r="AHB166" s="5"/>
      <c r="AHC166" s="5"/>
      <c r="AHD166" s="5"/>
      <c r="AHE166" s="5"/>
      <c r="AHF166" s="5"/>
      <c r="AHG166" s="5"/>
      <c r="AHH166" s="5"/>
      <c r="AHI166" s="5"/>
      <c r="AHJ166" s="5"/>
      <c r="AHK166" s="5"/>
      <c r="AHL166" s="5"/>
      <c r="AHM166" s="5"/>
      <c r="AHN166" s="5"/>
      <c r="AHO166" s="5"/>
      <c r="AHP166" s="5"/>
      <c r="AHQ166" s="5"/>
      <c r="AHR166" s="5"/>
      <c r="AHS166" s="5"/>
      <c r="AHT166" s="5"/>
      <c r="AHU166" s="5"/>
      <c r="AHV166" s="5"/>
      <c r="AHW166" s="5"/>
      <c r="AHX166" s="5"/>
      <c r="AHY166" s="5"/>
      <c r="AHZ166" s="5"/>
      <c r="AIA166" s="5"/>
      <c r="AIB166" s="5"/>
      <c r="AIC166" s="5"/>
      <c r="AID166" s="5"/>
      <c r="AIE166" s="5"/>
      <c r="AIF166" s="5"/>
      <c r="AIG166" s="5"/>
      <c r="AIH166" s="5"/>
      <c r="AII166" s="5"/>
      <c r="AIJ166" s="5"/>
      <c r="AIK166" s="5"/>
      <c r="AIL166" s="5"/>
      <c r="AIM166" s="5"/>
      <c r="AIN166" s="5"/>
      <c r="AIO166" s="5"/>
      <c r="AIP166" s="5"/>
      <c r="AIQ166" s="5"/>
      <c r="AIR166" s="5"/>
      <c r="AIS166" s="5"/>
      <c r="AIT166" s="5"/>
      <c r="AIU166" s="5"/>
      <c r="AIV166" s="5"/>
      <c r="AIW166" s="5"/>
      <c r="AIX166" s="5"/>
      <c r="AIY166" s="5"/>
      <c r="AIZ166" s="5"/>
      <c r="AJA166" s="5"/>
      <c r="AJB166" s="5"/>
      <c r="AJC166" s="5"/>
      <c r="AJD166" s="5"/>
      <c r="AJE166" s="5"/>
      <c r="AJF166" s="5"/>
      <c r="AJG166" s="5"/>
      <c r="AJH166" s="5"/>
      <c r="AJI166" s="5"/>
      <c r="AJJ166" s="5"/>
      <c r="AJK166" s="5"/>
      <c r="AJL166" s="5"/>
      <c r="AJM166" s="5"/>
      <c r="AJN166" s="5"/>
      <c r="AJO166" s="5"/>
      <c r="AJP166" s="5"/>
      <c r="AJQ166" s="5"/>
      <c r="AJR166" s="5"/>
      <c r="AJS166" s="5"/>
      <c r="AJT166" s="5"/>
      <c r="AJU166" s="5"/>
      <c r="AJV166" s="5"/>
      <c r="AJW166" s="5"/>
      <c r="AJX166" s="5"/>
      <c r="AJY166" s="5"/>
      <c r="AJZ166" s="5"/>
      <c r="AKA166" s="5"/>
      <c r="AKB166" s="5"/>
      <c r="AKC166" s="5"/>
      <c r="AKD166" s="5"/>
      <c r="AKE166" s="5"/>
      <c r="AKF166" s="5"/>
      <c r="AKG166" s="5"/>
      <c r="AKH166" s="5"/>
      <c r="AKI166" s="5"/>
      <c r="AKJ166" s="5"/>
      <c r="AKK166" s="5"/>
      <c r="AKL166" s="5"/>
      <c r="AKM166" s="5"/>
      <c r="AKN166" s="5"/>
      <c r="AKO166" s="5"/>
      <c r="AKP166" s="5"/>
      <c r="AKQ166" s="5"/>
      <c r="AKR166" s="5"/>
      <c r="AKS166" s="5"/>
      <c r="AKT166" s="5"/>
      <c r="AKU166" s="5"/>
      <c r="AKV166" s="5"/>
      <c r="AKW166" s="5"/>
      <c r="AKX166" s="5"/>
      <c r="AKY166" s="5"/>
      <c r="AKZ166" s="5"/>
      <c r="ALA166" s="5"/>
      <c r="ALB166" s="5"/>
      <c r="ALC166" s="5"/>
      <c r="ALD166" s="5"/>
      <c r="ALE166" s="5"/>
      <c r="ALF166" s="5"/>
      <c r="ALG166" s="5"/>
      <c r="ALH166" s="5"/>
      <c r="ALI166" s="5"/>
      <c r="ALJ166" s="5"/>
      <c r="ALK166" s="5"/>
      <c r="ALL166" s="5"/>
      <c r="ALM166" s="5"/>
      <c r="ALN166" s="5"/>
      <c r="ALO166" s="5"/>
      <c r="ALP166" s="5"/>
      <c r="ALQ166" s="5"/>
      <c r="ALR166" s="5"/>
      <c r="ALS166" s="5"/>
      <c r="ALT166" s="5"/>
      <c r="ALU166" s="5"/>
      <c r="ALV166" s="5"/>
      <c r="ALW166" s="5"/>
      <c r="ALX166" s="5"/>
      <c r="ALY166" s="5"/>
      <c r="ALZ166" s="5"/>
      <c r="AMA166" s="5"/>
      <c r="AMB166" s="5"/>
      <c r="AMC166" s="5"/>
      <c r="AMD166" s="5"/>
      <c r="AME166" s="5"/>
      <c r="AMF166" s="5"/>
      <c r="AMG166" s="5"/>
      <c r="AMH166" s="5"/>
      <c r="AMI166" s="5"/>
      <c r="AMJ166" s="5"/>
      <c r="AMK166" s="5"/>
    </row>
    <row r="167" spans="1:1025" ht="43.5" customHeight="1">
      <c r="A167" s="16">
        <v>1</v>
      </c>
      <c r="B167" s="103" t="s">
        <v>271</v>
      </c>
      <c r="C167" s="99">
        <v>1981</v>
      </c>
      <c r="D167" s="99" t="s">
        <v>37</v>
      </c>
      <c r="E167" s="183" t="s">
        <v>225</v>
      </c>
      <c r="F167" s="99">
        <v>5</v>
      </c>
      <c r="G167" s="99">
        <v>6</v>
      </c>
      <c r="H167" s="276">
        <v>4272.5</v>
      </c>
      <c r="I167" s="276">
        <v>3931.2</v>
      </c>
      <c r="J167" s="276">
        <v>3401.3</v>
      </c>
      <c r="K167" s="285">
        <v>145</v>
      </c>
      <c r="L167" s="276">
        <f>M167+N167+O167+P167</f>
        <v>994605</v>
      </c>
      <c r="M167" s="104">
        <v>129596.97</v>
      </c>
      <c r="N167" s="104">
        <v>608399.65</v>
      </c>
      <c r="O167" s="104">
        <v>107417.3</v>
      </c>
      <c r="P167" s="104">
        <v>149191.07999999999</v>
      </c>
      <c r="Q167" s="104" t="s">
        <v>39</v>
      </c>
      <c r="R167" s="19" t="s">
        <v>272</v>
      </c>
      <c r="S167" s="29">
        <f>L167/I167</f>
        <v>253</v>
      </c>
      <c r="T167" s="20">
        <v>18651.8</v>
      </c>
      <c r="U167" s="22">
        <v>42735</v>
      </c>
      <c r="V167" s="12">
        <v>1</v>
      </c>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4"/>
      <c r="HW167" s="4"/>
      <c r="HX167" s="4"/>
      <c r="HY167" s="4"/>
      <c r="HZ167" s="4"/>
      <c r="IA167" s="4"/>
      <c r="IB167" s="4"/>
      <c r="IC167" s="4"/>
      <c r="ID167" s="4"/>
      <c r="IE167" s="4"/>
      <c r="IF167" s="4"/>
      <c r="IG167" s="4"/>
      <c r="IH167" s="4"/>
      <c r="II167" s="4"/>
      <c r="IJ167" s="4"/>
      <c r="IK167" s="4"/>
      <c r="IL167" s="4"/>
      <c r="IM167" s="4"/>
      <c r="IN167" s="4"/>
      <c r="IO167" s="4"/>
      <c r="IP167" s="4"/>
      <c r="IQ167" s="4"/>
      <c r="IR167" s="4"/>
      <c r="IS167" s="4"/>
      <c r="IT167" s="4"/>
    </row>
    <row r="168" spans="1:1025" ht="74.25" customHeight="1">
      <c r="A168" s="16">
        <v>2</v>
      </c>
      <c r="B168" s="103" t="s">
        <v>273</v>
      </c>
      <c r="C168" s="99">
        <v>1962</v>
      </c>
      <c r="D168" s="99"/>
      <c r="E168" s="183" t="s">
        <v>126</v>
      </c>
      <c r="F168" s="99">
        <v>2</v>
      </c>
      <c r="G168" s="99">
        <v>1</v>
      </c>
      <c r="H168" s="276">
        <v>364.1</v>
      </c>
      <c r="I168" s="276">
        <v>336.4</v>
      </c>
      <c r="J168" s="276">
        <v>159.4</v>
      </c>
      <c r="K168" s="285">
        <v>17</v>
      </c>
      <c r="L168" s="276">
        <f>M168+N168+O168+P168</f>
        <v>1970043.86</v>
      </c>
      <c r="M168" s="104">
        <v>256696.71</v>
      </c>
      <c r="N168" s="104">
        <v>1205075.83</v>
      </c>
      <c r="O168" s="104">
        <v>212764.74</v>
      </c>
      <c r="P168" s="104">
        <v>295506.58</v>
      </c>
      <c r="Q168" s="104" t="s">
        <v>39</v>
      </c>
      <c r="R168" s="33" t="s">
        <v>274</v>
      </c>
      <c r="S168" s="29">
        <f>L168/I168</f>
        <v>5856.25</v>
      </c>
      <c r="T168" s="20">
        <v>18651.8</v>
      </c>
      <c r="U168" s="22">
        <v>42735</v>
      </c>
      <c r="V168" s="12">
        <v>3</v>
      </c>
      <c r="W168" s="4">
        <v>2</v>
      </c>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4"/>
      <c r="HW168" s="4"/>
      <c r="HX168" s="4"/>
      <c r="HY168" s="4"/>
      <c r="HZ168" s="4"/>
      <c r="IA168" s="4"/>
      <c r="IB168" s="4"/>
      <c r="IC168" s="4"/>
      <c r="ID168" s="4"/>
      <c r="IE168" s="4"/>
      <c r="IF168" s="4"/>
      <c r="IG168" s="4"/>
      <c r="IH168" s="4"/>
      <c r="II168" s="4"/>
      <c r="IJ168" s="4"/>
      <c r="IK168" s="4"/>
      <c r="IL168" s="4"/>
      <c r="IM168" s="4"/>
      <c r="IN168" s="4"/>
      <c r="IO168" s="4"/>
      <c r="IP168" s="4"/>
      <c r="IQ168" s="4"/>
      <c r="IR168" s="4"/>
      <c r="IS168" s="4"/>
      <c r="IT168" s="4"/>
    </row>
    <row r="169" spans="1:1025" s="179" customFormat="1" ht="26.25" customHeight="1">
      <c r="A169" s="251" t="s">
        <v>174</v>
      </c>
      <c r="B169" s="251"/>
      <c r="C169" s="251"/>
      <c r="D169" s="251"/>
      <c r="E169" s="251"/>
      <c r="F169" s="251"/>
      <c r="G169" s="251"/>
      <c r="H169" s="278">
        <f t="shared" ref="H169:Q169" si="24">SUM(H167:H168)</f>
        <v>4636.6000000000004</v>
      </c>
      <c r="I169" s="278">
        <f t="shared" si="24"/>
        <v>4267.6000000000004</v>
      </c>
      <c r="J169" s="278">
        <f t="shared" si="24"/>
        <v>3560.7</v>
      </c>
      <c r="K169" s="284">
        <f t="shared" si="24"/>
        <v>162</v>
      </c>
      <c r="L169" s="278">
        <f t="shared" si="24"/>
        <v>2964648.86</v>
      </c>
      <c r="M169" s="27">
        <f t="shared" si="24"/>
        <v>386293.68</v>
      </c>
      <c r="N169" s="27">
        <f t="shared" si="24"/>
        <v>1813475.48</v>
      </c>
      <c r="O169" s="27">
        <f t="shared" si="24"/>
        <v>320182.03999999998</v>
      </c>
      <c r="P169" s="27">
        <f t="shared" si="24"/>
        <v>444697.66</v>
      </c>
      <c r="Q169" s="203">
        <f t="shared" si="24"/>
        <v>0</v>
      </c>
      <c r="R169" s="93" t="s">
        <v>105</v>
      </c>
      <c r="S169" s="93" t="s">
        <v>105</v>
      </c>
      <c r="T169" s="93" t="s">
        <v>105</v>
      </c>
      <c r="U169" s="93" t="s">
        <v>105</v>
      </c>
      <c r="V169" s="178"/>
    </row>
    <row r="170" spans="1:1025" s="172" customFormat="1" ht="26.25" customHeight="1">
      <c r="A170" s="244" t="s">
        <v>275</v>
      </c>
      <c r="B170" s="244"/>
      <c r="C170" s="244"/>
      <c r="D170" s="244"/>
      <c r="E170" s="244"/>
      <c r="F170" s="244"/>
      <c r="G170" s="244"/>
      <c r="H170" s="244"/>
      <c r="I170" s="244"/>
      <c r="J170" s="244"/>
      <c r="K170" s="244"/>
      <c r="L170" s="244"/>
      <c r="M170" s="244"/>
      <c r="N170" s="244"/>
      <c r="O170" s="244"/>
      <c r="P170" s="244"/>
      <c r="Q170" s="244"/>
      <c r="R170" s="244"/>
      <c r="S170" s="244"/>
      <c r="T170" s="244"/>
      <c r="U170" s="244"/>
      <c r="V170" s="18"/>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c r="IV170" s="5"/>
      <c r="IW170" s="5"/>
      <c r="IX170" s="5"/>
      <c r="IY170" s="5"/>
      <c r="IZ170" s="5"/>
      <c r="JA170" s="5"/>
      <c r="JB170" s="5"/>
      <c r="JC170" s="5"/>
      <c r="JD170" s="5"/>
      <c r="JE170" s="5"/>
      <c r="JF170" s="5"/>
      <c r="JG170" s="5"/>
      <c r="JH170" s="5"/>
      <c r="JI170" s="5"/>
      <c r="JJ170" s="5"/>
      <c r="JK170" s="5"/>
      <c r="JL170" s="5"/>
      <c r="JM170" s="5"/>
      <c r="JN170" s="5"/>
      <c r="JO170" s="5"/>
      <c r="JP170" s="5"/>
      <c r="JQ170" s="5"/>
      <c r="JR170" s="5"/>
      <c r="JS170" s="5"/>
      <c r="JT170" s="5"/>
      <c r="JU170" s="5"/>
      <c r="JV170" s="5"/>
      <c r="JW170" s="5"/>
      <c r="JX170" s="5"/>
      <c r="JY170" s="5"/>
      <c r="JZ170" s="5"/>
      <c r="KA170" s="5"/>
      <c r="KB170" s="5"/>
      <c r="KC170" s="5"/>
      <c r="KD170" s="5"/>
      <c r="KE170" s="5"/>
      <c r="KF170" s="5"/>
      <c r="KG170" s="5"/>
      <c r="KH170" s="5"/>
      <c r="KI170" s="5"/>
      <c r="KJ170" s="5"/>
      <c r="KK170" s="5"/>
      <c r="KL170" s="5"/>
      <c r="KM170" s="5"/>
      <c r="KN170" s="5"/>
      <c r="KO170" s="5"/>
      <c r="KP170" s="5"/>
      <c r="KQ170" s="5"/>
      <c r="KR170" s="5"/>
      <c r="KS170" s="5"/>
      <c r="KT170" s="5"/>
      <c r="KU170" s="5"/>
      <c r="KV170" s="5"/>
      <c r="KW170" s="5"/>
      <c r="KX170" s="5"/>
      <c r="KY170" s="5"/>
      <c r="KZ170" s="5"/>
      <c r="LA170" s="5"/>
      <c r="LB170" s="5"/>
      <c r="LC170" s="5"/>
      <c r="LD170" s="5"/>
      <c r="LE170" s="5"/>
      <c r="LF170" s="5"/>
      <c r="LG170" s="5"/>
      <c r="LH170" s="5"/>
      <c r="LI170" s="5"/>
      <c r="LJ170" s="5"/>
      <c r="LK170" s="5"/>
      <c r="LL170" s="5"/>
      <c r="LM170" s="5"/>
      <c r="LN170" s="5"/>
      <c r="LO170" s="5"/>
      <c r="LP170" s="5"/>
      <c r="LQ170" s="5"/>
      <c r="LR170" s="5"/>
      <c r="LS170" s="5"/>
      <c r="LT170" s="5"/>
      <c r="LU170" s="5"/>
      <c r="LV170" s="5"/>
      <c r="LW170" s="5"/>
      <c r="LX170" s="5"/>
      <c r="LY170" s="5"/>
      <c r="LZ170" s="5"/>
      <c r="MA170" s="5"/>
      <c r="MB170" s="5"/>
      <c r="MC170" s="5"/>
      <c r="MD170" s="5"/>
      <c r="ME170" s="5"/>
      <c r="MF170" s="5"/>
      <c r="MG170" s="5"/>
      <c r="MH170" s="5"/>
      <c r="MI170" s="5"/>
      <c r="MJ170" s="5"/>
      <c r="MK170" s="5"/>
      <c r="ML170" s="5"/>
      <c r="MM170" s="5"/>
      <c r="MN170" s="5"/>
      <c r="MO170" s="5"/>
      <c r="MP170" s="5"/>
      <c r="MQ170" s="5"/>
      <c r="MR170" s="5"/>
      <c r="MS170" s="5"/>
      <c r="MT170" s="5"/>
      <c r="MU170" s="5"/>
      <c r="MV170" s="5"/>
      <c r="MW170" s="5"/>
      <c r="MX170" s="5"/>
      <c r="MY170" s="5"/>
      <c r="MZ170" s="5"/>
      <c r="NA170" s="5"/>
      <c r="NB170" s="5"/>
      <c r="NC170" s="5"/>
      <c r="ND170" s="5"/>
      <c r="NE170" s="5"/>
      <c r="NF170" s="5"/>
      <c r="NG170" s="5"/>
      <c r="NH170" s="5"/>
      <c r="NI170" s="5"/>
      <c r="NJ170" s="5"/>
      <c r="NK170" s="5"/>
      <c r="NL170" s="5"/>
      <c r="NM170" s="5"/>
      <c r="NN170" s="5"/>
      <c r="NO170" s="5"/>
      <c r="NP170" s="5"/>
      <c r="NQ170" s="5"/>
      <c r="NR170" s="5"/>
      <c r="NS170" s="5"/>
      <c r="NT170" s="5"/>
      <c r="NU170" s="5"/>
      <c r="NV170" s="5"/>
      <c r="NW170" s="5"/>
      <c r="NX170" s="5"/>
      <c r="NY170" s="5"/>
      <c r="NZ170" s="5"/>
      <c r="OA170" s="5"/>
      <c r="OB170" s="5"/>
      <c r="OC170" s="5"/>
      <c r="OD170" s="5"/>
      <c r="OE170" s="5"/>
      <c r="OF170" s="5"/>
      <c r="OG170" s="5"/>
      <c r="OH170" s="5"/>
      <c r="OI170" s="5"/>
      <c r="OJ170" s="5"/>
      <c r="OK170" s="5"/>
      <c r="OL170" s="5"/>
      <c r="OM170" s="5"/>
      <c r="ON170" s="5"/>
      <c r="OO170" s="5"/>
      <c r="OP170" s="5"/>
      <c r="OQ170" s="5"/>
      <c r="OR170" s="5"/>
      <c r="OS170" s="5"/>
      <c r="OT170" s="5"/>
      <c r="OU170" s="5"/>
      <c r="OV170" s="5"/>
      <c r="OW170" s="5"/>
      <c r="OX170" s="5"/>
      <c r="OY170" s="5"/>
      <c r="OZ170" s="5"/>
      <c r="PA170" s="5"/>
      <c r="PB170" s="5"/>
      <c r="PC170" s="5"/>
      <c r="PD170" s="5"/>
      <c r="PE170" s="5"/>
      <c r="PF170" s="5"/>
      <c r="PG170" s="5"/>
      <c r="PH170" s="5"/>
      <c r="PI170" s="5"/>
      <c r="PJ170" s="5"/>
      <c r="PK170" s="5"/>
      <c r="PL170" s="5"/>
      <c r="PM170" s="5"/>
      <c r="PN170" s="5"/>
      <c r="PO170" s="5"/>
      <c r="PP170" s="5"/>
      <c r="PQ170" s="5"/>
      <c r="PR170" s="5"/>
      <c r="PS170" s="5"/>
      <c r="PT170" s="5"/>
      <c r="PU170" s="5"/>
      <c r="PV170" s="5"/>
      <c r="PW170" s="5"/>
      <c r="PX170" s="5"/>
      <c r="PY170" s="5"/>
      <c r="PZ170" s="5"/>
      <c r="QA170" s="5"/>
      <c r="QB170" s="5"/>
      <c r="QC170" s="5"/>
      <c r="QD170" s="5"/>
      <c r="QE170" s="5"/>
      <c r="QF170" s="5"/>
      <c r="QG170" s="5"/>
      <c r="QH170" s="5"/>
      <c r="QI170" s="5"/>
      <c r="QJ170" s="5"/>
      <c r="QK170" s="5"/>
      <c r="QL170" s="5"/>
      <c r="QM170" s="5"/>
      <c r="QN170" s="5"/>
      <c r="QO170" s="5"/>
      <c r="QP170" s="5"/>
      <c r="QQ170" s="5"/>
      <c r="QR170" s="5"/>
      <c r="QS170" s="5"/>
      <c r="QT170" s="5"/>
      <c r="QU170" s="5"/>
      <c r="QV170" s="5"/>
      <c r="QW170" s="5"/>
      <c r="QX170" s="5"/>
      <c r="QY170" s="5"/>
      <c r="QZ170" s="5"/>
      <c r="RA170" s="5"/>
      <c r="RB170" s="5"/>
      <c r="RC170" s="5"/>
      <c r="RD170" s="5"/>
      <c r="RE170" s="5"/>
      <c r="RF170" s="5"/>
      <c r="RG170" s="5"/>
      <c r="RH170" s="5"/>
      <c r="RI170" s="5"/>
      <c r="RJ170" s="5"/>
      <c r="RK170" s="5"/>
      <c r="RL170" s="5"/>
      <c r="RM170" s="5"/>
      <c r="RN170" s="5"/>
      <c r="RO170" s="5"/>
      <c r="RP170" s="5"/>
      <c r="RQ170" s="5"/>
      <c r="RR170" s="5"/>
      <c r="RS170" s="5"/>
      <c r="RT170" s="5"/>
      <c r="RU170" s="5"/>
      <c r="RV170" s="5"/>
      <c r="RW170" s="5"/>
      <c r="RX170" s="5"/>
      <c r="RY170" s="5"/>
      <c r="RZ170" s="5"/>
      <c r="SA170" s="5"/>
      <c r="SB170" s="5"/>
      <c r="SC170" s="5"/>
      <c r="SD170" s="5"/>
      <c r="SE170" s="5"/>
      <c r="SF170" s="5"/>
      <c r="SG170" s="5"/>
      <c r="SH170" s="5"/>
      <c r="SI170" s="5"/>
      <c r="SJ170" s="5"/>
      <c r="SK170" s="5"/>
      <c r="SL170" s="5"/>
      <c r="SM170" s="5"/>
      <c r="SN170" s="5"/>
      <c r="SO170" s="5"/>
      <c r="SP170" s="5"/>
      <c r="SQ170" s="5"/>
      <c r="SR170" s="5"/>
      <c r="SS170" s="5"/>
      <c r="ST170" s="5"/>
      <c r="SU170" s="5"/>
      <c r="SV170" s="5"/>
      <c r="SW170" s="5"/>
      <c r="SX170" s="5"/>
      <c r="SY170" s="5"/>
      <c r="SZ170" s="5"/>
      <c r="TA170" s="5"/>
      <c r="TB170" s="5"/>
      <c r="TC170" s="5"/>
      <c r="TD170" s="5"/>
      <c r="TE170" s="5"/>
      <c r="TF170" s="5"/>
      <c r="TG170" s="5"/>
      <c r="TH170" s="5"/>
      <c r="TI170" s="5"/>
      <c r="TJ170" s="5"/>
      <c r="TK170" s="5"/>
      <c r="TL170" s="5"/>
      <c r="TM170" s="5"/>
      <c r="TN170" s="5"/>
      <c r="TO170" s="5"/>
      <c r="TP170" s="5"/>
      <c r="TQ170" s="5"/>
      <c r="TR170" s="5"/>
      <c r="TS170" s="5"/>
      <c r="TT170" s="5"/>
      <c r="TU170" s="5"/>
      <c r="TV170" s="5"/>
      <c r="TW170" s="5"/>
      <c r="TX170" s="5"/>
      <c r="TY170" s="5"/>
      <c r="TZ170" s="5"/>
      <c r="UA170" s="5"/>
      <c r="UB170" s="5"/>
      <c r="UC170" s="5"/>
      <c r="UD170" s="5"/>
      <c r="UE170" s="5"/>
      <c r="UF170" s="5"/>
      <c r="UG170" s="5"/>
      <c r="UH170" s="5"/>
      <c r="UI170" s="5"/>
      <c r="UJ170" s="5"/>
      <c r="UK170" s="5"/>
      <c r="UL170" s="5"/>
      <c r="UM170" s="5"/>
      <c r="UN170" s="5"/>
      <c r="UO170" s="5"/>
      <c r="UP170" s="5"/>
      <c r="UQ170" s="5"/>
      <c r="UR170" s="5"/>
      <c r="US170" s="5"/>
      <c r="UT170" s="5"/>
      <c r="UU170" s="5"/>
      <c r="UV170" s="5"/>
      <c r="UW170" s="5"/>
      <c r="UX170" s="5"/>
      <c r="UY170" s="5"/>
      <c r="UZ170" s="5"/>
      <c r="VA170" s="5"/>
      <c r="VB170" s="5"/>
      <c r="VC170" s="5"/>
      <c r="VD170" s="5"/>
      <c r="VE170" s="5"/>
      <c r="VF170" s="5"/>
      <c r="VG170" s="5"/>
      <c r="VH170" s="5"/>
      <c r="VI170" s="5"/>
      <c r="VJ170" s="5"/>
      <c r="VK170" s="5"/>
      <c r="VL170" s="5"/>
      <c r="VM170" s="5"/>
      <c r="VN170" s="5"/>
      <c r="VO170" s="5"/>
      <c r="VP170" s="5"/>
      <c r="VQ170" s="5"/>
      <c r="VR170" s="5"/>
      <c r="VS170" s="5"/>
      <c r="VT170" s="5"/>
      <c r="VU170" s="5"/>
      <c r="VV170" s="5"/>
      <c r="VW170" s="5"/>
      <c r="VX170" s="5"/>
      <c r="VY170" s="5"/>
      <c r="VZ170" s="5"/>
      <c r="WA170" s="5"/>
      <c r="WB170" s="5"/>
      <c r="WC170" s="5"/>
      <c r="WD170" s="5"/>
      <c r="WE170" s="5"/>
      <c r="WF170" s="5"/>
      <c r="WG170" s="5"/>
      <c r="WH170" s="5"/>
      <c r="WI170" s="5"/>
      <c r="WJ170" s="5"/>
      <c r="WK170" s="5"/>
      <c r="WL170" s="5"/>
      <c r="WM170" s="5"/>
      <c r="WN170" s="5"/>
      <c r="WO170" s="5"/>
      <c r="WP170" s="5"/>
      <c r="WQ170" s="5"/>
      <c r="WR170" s="5"/>
      <c r="WS170" s="5"/>
      <c r="WT170" s="5"/>
      <c r="WU170" s="5"/>
      <c r="WV170" s="5"/>
      <c r="WW170" s="5"/>
      <c r="WX170" s="5"/>
      <c r="WY170" s="5"/>
      <c r="WZ170" s="5"/>
      <c r="XA170" s="5"/>
      <c r="XB170" s="5"/>
      <c r="XC170" s="5"/>
      <c r="XD170" s="5"/>
      <c r="XE170" s="5"/>
      <c r="XF170" s="5"/>
      <c r="XG170" s="5"/>
      <c r="XH170" s="5"/>
      <c r="XI170" s="5"/>
      <c r="XJ170" s="5"/>
      <c r="XK170" s="5"/>
      <c r="XL170" s="5"/>
      <c r="XM170" s="5"/>
      <c r="XN170" s="5"/>
      <c r="XO170" s="5"/>
      <c r="XP170" s="5"/>
      <c r="XQ170" s="5"/>
      <c r="XR170" s="5"/>
      <c r="XS170" s="5"/>
      <c r="XT170" s="5"/>
      <c r="XU170" s="5"/>
      <c r="XV170" s="5"/>
      <c r="XW170" s="5"/>
      <c r="XX170" s="5"/>
      <c r="XY170" s="5"/>
      <c r="XZ170" s="5"/>
      <c r="YA170" s="5"/>
      <c r="YB170" s="5"/>
      <c r="YC170" s="5"/>
      <c r="YD170" s="5"/>
      <c r="YE170" s="5"/>
      <c r="YF170" s="5"/>
      <c r="YG170" s="5"/>
      <c r="YH170" s="5"/>
      <c r="YI170" s="5"/>
      <c r="YJ170" s="5"/>
      <c r="YK170" s="5"/>
      <c r="YL170" s="5"/>
      <c r="YM170" s="5"/>
      <c r="YN170" s="5"/>
      <c r="YO170" s="5"/>
      <c r="YP170" s="5"/>
      <c r="YQ170" s="5"/>
      <c r="YR170" s="5"/>
      <c r="YS170" s="5"/>
      <c r="YT170" s="5"/>
      <c r="YU170" s="5"/>
      <c r="YV170" s="5"/>
      <c r="YW170" s="5"/>
      <c r="YX170" s="5"/>
      <c r="YY170" s="5"/>
      <c r="YZ170" s="5"/>
      <c r="ZA170" s="5"/>
      <c r="ZB170" s="5"/>
      <c r="ZC170" s="5"/>
      <c r="ZD170" s="5"/>
      <c r="ZE170" s="5"/>
      <c r="ZF170" s="5"/>
      <c r="ZG170" s="5"/>
      <c r="ZH170" s="5"/>
      <c r="ZI170" s="5"/>
      <c r="ZJ170" s="5"/>
      <c r="ZK170" s="5"/>
      <c r="ZL170" s="5"/>
      <c r="ZM170" s="5"/>
      <c r="ZN170" s="5"/>
      <c r="ZO170" s="5"/>
      <c r="ZP170" s="5"/>
      <c r="ZQ170" s="5"/>
      <c r="ZR170" s="5"/>
      <c r="ZS170" s="5"/>
      <c r="ZT170" s="5"/>
      <c r="ZU170" s="5"/>
      <c r="ZV170" s="5"/>
      <c r="ZW170" s="5"/>
      <c r="ZX170" s="5"/>
      <c r="ZY170" s="5"/>
      <c r="ZZ170" s="5"/>
      <c r="AAA170" s="5"/>
      <c r="AAB170" s="5"/>
      <c r="AAC170" s="5"/>
      <c r="AAD170" s="5"/>
      <c r="AAE170" s="5"/>
      <c r="AAF170" s="5"/>
      <c r="AAG170" s="5"/>
      <c r="AAH170" s="5"/>
      <c r="AAI170" s="5"/>
      <c r="AAJ170" s="5"/>
      <c r="AAK170" s="5"/>
      <c r="AAL170" s="5"/>
      <c r="AAM170" s="5"/>
      <c r="AAN170" s="5"/>
      <c r="AAO170" s="5"/>
      <c r="AAP170" s="5"/>
      <c r="AAQ170" s="5"/>
      <c r="AAR170" s="5"/>
      <c r="AAS170" s="5"/>
      <c r="AAT170" s="5"/>
      <c r="AAU170" s="5"/>
      <c r="AAV170" s="5"/>
      <c r="AAW170" s="5"/>
      <c r="AAX170" s="5"/>
      <c r="AAY170" s="5"/>
      <c r="AAZ170" s="5"/>
      <c r="ABA170" s="5"/>
      <c r="ABB170" s="5"/>
      <c r="ABC170" s="5"/>
      <c r="ABD170" s="5"/>
      <c r="ABE170" s="5"/>
      <c r="ABF170" s="5"/>
      <c r="ABG170" s="5"/>
      <c r="ABH170" s="5"/>
      <c r="ABI170" s="5"/>
      <c r="ABJ170" s="5"/>
      <c r="ABK170" s="5"/>
      <c r="ABL170" s="5"/>
      <c r="ABM170" s="5"/>
      <c r="ABN170" s="5"/>
      <c r="ABO170" s="5"/>
      <c r="ABP170" s="5"/>
      <c r="ABQ170" s="5"/>
      <c r="ABR170" s="5"/>
      <c r="ABS170" s="5"/>
      <c r="ABT170" s="5"/>
      <c r="ABU170" s="5"/>
      <c r="ABV170" s="5"/>
      <c r="ABW170" s="5"/>
      <c r="ABX170" s="5"/>
      <c r="ABY170" s="5"/>
      <c r="ABZ170" s="5"/>
      <c r="ACA170" s="5"/>
      <c r="ACB170" s="5"/>
      <c r="ACC170" s="5"/>
      <c r="ACD170" s="5"/>
      <c r="ACE170" s="5"/>
      <c r="ACF170" s="5"/>
      <c r="ACG170" s="5"/>
      <c r="ACH170" s="5"/>
      <c r="ACI170" s="5"/>
      <c r="ACJ170" s="5"/>
      <c r="ACK170" s="5"/>
      <c r="ACL170" s="5"/>
      <c r="ACM170" s="5"/>
      <c r="ACN170" s="5"/>
      <c r="ACO170" s="5"/>
      <c r="ACP170" s="5"/>
      <c r="ACQ170" s="5"/>
      <c r="ACR170" s="5"/>
      <c r="ACS170" s="5"/>
      <c r="ACT170" s="5"/>
      <c r="ACU170" s="5"/>
      <c r="ACV170" s="5"/>
      <c r="ACW170" s="5"/>
      <c r="ACX170" s="5"/>
      <c r="ACY170" s="5"/>
      <c r="ACZ170" s="5"/>
      <c r="ADA170" s="5"/>
      <c r="ADB170" s="5"/>
      <c r="ADC170" s="5"/>
      <c r="ADD170" s="5"/>
      <c r="ADE170" s="5"/>
      <c r="ADF170" s="5"/>
      <c r="ADG170" s="5"/>
      <c r="ADH170" s="5"/>
      <c r="ADI170" s="5"/>
      <c r="ADJ170" s="5"/>
      <c r="ADK170" s="5"/>
      <c r="ADL170" s="5"/>
      <c r="ADM170" s="5"/>
      <c r="ADN170" s="5"/>
      <c r="ADO170" s="5"/>
      <c r="ADP170" s="5"/>
      <c r="ADQ170" s="5"/>
      <c r="ADR170" s="5"/>
      <c r="ADS170" s="5"/>
      <c r="ADT170" s="5"/>
      <c r="ADU170" s="5"/>
      <c r="ADV170" s="5"/>
      <c r="ADW170" s="5"/>
      <c r="ADX170" s="5"/>
      <c r="ADY170" s="5"/>
      <c r="ADZ170" s="5"/>
      <c r="AEA170" s="5"/>
      <c r="AEB170" s="5"/>
      <c r="AEC170" s="5"/>
      <c r="AED170" s="5"/>
      <c r="AEE170" s="5"/>
      <c r="AEF170" s="5"/>
      <c r="AEG170" s="5"/>
      <c r="AEH170" s="5"/>
      <c r="AEI170" s="5"/>
      <c r="AEJ170" s="5"/>
      <c r="AEK170" s="5"/>
      <c r="AEL170" s="5"/>
      <c r="AEM170" s="5"/>
      <c r="AEN170" s="5"/>
      <c r="AEO170" s="5"/>
      <c r="AEP170" s="5"/>
      <c r="AEQ170" s="5"/>
      <c r="AER170" s="5"/>
      <c r="AES170" s="5"/>
      <c r="AET170" s="5"/>
      <c r="AEU170" s="5"/>
      <c r="AEV170" s="5"/>
      <c r="AEW170" s="5"/>
      <c r="AEX170" s="5"/>
      <c r="AEY170" s="5"/>
      <c r="AEZ170" s="5"/>
      <c r="AFA170" s="5"/>
      <c r="AFB170" s="5"/>
      <c r="AFC170" s="5"/>
      <c r="AFD170" s="5"/>
      <c r="AFE170" s="5"/>
      <c r="AFF170" s="5"/>
      <c r="AFG170" s="5"/>
      <c r="AFH170" s="5"/>
      <c r="AFI170" s="5"/>
      <c r="AFJ170" s="5"/>
      <c r="AFK170" s="5"/>
      <c r="AFL170" s="5"/>
      <c r="AFM170" s="5"/>
      <c r="AFN170" s="5"/>
      <c r="AFO170" s="5"/>
      <c r="AFP170" s="5"/>
      <c r="AFQ170" s="5"/>
      <c r="AFR170" s="5"/>
      <c r="AFS170" s="5"/>
      <c r="AFT170" s="5"/>
      <c r="AFU170" s="5"/>
      <c r="AFV170" s="5"/>
      <c r="AFW170" s="5"/>
      <c r="AFX170" s="5"/>
      <c r="AFY170" s="5"/>
      <c r="AFZ170" s="5"/>
      <c r="AGA170" s="5"/>
      <c r="AGB170" s="5"/>
      <c r="AGC170" s="5"/>
      <c r="AGD170" s="5"/>
      <c r="AGE170" s="5"/>
      <c r="AGF170" s="5"/>
      <c r="AGG170" s="5"/>
      <c r="AGH170" s="5"/>
      <c r="AGI170" s="5"/>
      <c r="AGJ170" s="5"/>
      <c r="AGK170" s="5"/>
      <c r="AGL170" s="5"/>
      <c r="AGM170" s="5"/>
      <c r="AGN170" s="5"/>
      <c r="AGO170" s="5"/>
      <c r="AGP170" s="5"/>
      <c r="AGQ170" s="5"/>
      <c r="AGR170" s="5"/>
      <c r="AGS170" s="5"/>
      <c r="AGT170" s="5"/>
      <c r="AGU170" s="5"/>
      <c r="AGV170" s="5"/>
      <c r="AGW170" s="5"/>
      <c r="AGX170" s="5"/>
      <c r="AGY170" s="5"/>
      <c r="AGZ170" s="5"/>
      <c r="AHA170" s="5"/>
      <c r="AHB170" s="5"/>
      <c r="AHC170" s="5"/>
      <c r="AHD170" s="5"/>
      <c r="AHE170" s="5"/>
      <c r="AHF170" s="5"/>
      <c r="AHG170" s="5"/>
      <c r="AHH170" s="5"/>
      <c r="AHI170" s="5"/>
      <c r="AHJ170" s="5"/>
      <c r="AHK170" s="5"/>
      <c r="AHL170" s="5"/>
      <c r="AHM170" s="5"/>
      <c r="AHN170" s="5"/>
      <c r="AHO170" s="5"/>
      <c r="AHP170" s="5"/>
      <c r="AHQ170" s="5"/>
      <c r="AHR170" s="5"/>
      <c r="AHS170" s="5"/>
      <c r="AHT170" s="5"/>
      <c r="AHU170" s="5"/>
      <c r="AHV170" s="5"/>
      <c r="AHW170" s="5"/>
      <c r="AHX170" s="5"/>
      <c r="AHY170" s="5"/>
      <c r="AHZ170" s="5"/>
      <c r="AIA170" s="5"/>
      <c r="AIB170" s="5"/>
      <c r="AIC170" s="5"/>
      <c r="AID170" s="5"/>
      <c r="AIE170" s="5"/>
      <c r="AIF170" s="5"/>
      <c r="AIG170" s="5"/>
      <c r="AIH170" s="5"/>
      <c r="AII170" s="5"/>
      <c r="AIJ170" s="5"/>
      <c r="AIK170" s="5"/>
      <c r="AIL170" s="5"/>
      <c r="AIM170" s="5"/>
      <c r="AIN170" s="5"/>
      <c r="AIO170" s="5"/>
      <c r="AIP170" s="5"/>
      <c r="AIQ170" s="5"/>
      <c r="AIR170" s="5"/>
      <c r="AIS170" s="5"/>
      <c r="AIT170" s="5"/>
      <c r="AIU170" s="5"/>
      <c r="AIV170" s="5"/>
      <c r="AIW170" s="5"/>
      <c r="AIX170" s="5"/>
      <c r="AIY170" s="5"/>
      <c r="AIZ170" s="5"/>
      <c r="AJA170" s="5"/>
      <c r="AJB170" s="5"/>
      <c r="AJC170" s="5"/>
      <c r="AJD170" s="5"/>
      <c r="AJE170" s="5"/>
      <c r="AJF170" s="5"/>
      <c r="AJG170" s="5"/>
      <c r="AJH170" s="5"/>
      <c r="AJI170" s="5"/>
      <c r="AJJ170" s="5"/>
      <c r="AJK170" s="5"/>
      <c r="AJL170" s="5"/>
      <c r="AJM170" s="5"/>
      <c r="AJN170" s="5"/>
      <c r="AJO170" s="5"/>
      <c r="AJP170" s="5"/>
      <c r="AJQ170" s="5"/>
      <c r="AJR170" s="5"/>
      <c r="AJS170" s="5"/>
      <c r="AJT170" s="5"/>
      <c r="AJU170" s="5"/>
      <c r="AJV170" s="5"/>
      <c r="AJW170" s="5"/>
      <c r="AJX170" s="5"/>
      <c r="AJY170" s="5"/>
      <c r="AJZ170" s="5"/>
      <c r="AKA170" s="5"/>
      <c r="AKB170" s="5"/>
      <c r="AKC170" s="5"/>
      <c r="AKD170" s="5"/>
      <c r="AKE170" s="5"/>
      <c r="AKF170" s="5"/>
      <c r="AKG170" s="5"/>
      <c r="AKH170" s="5"/>
      <c r="AKI170" s="5"/>
      <c r="AKJ170" s="5"/>
      <c r="AKK170" s="5"/>
      <c r="AKL170" s="5"/>
      <c r="AKM170" s="5"/>
      <c r="AKN170" s="5"/>
      <c r="AKO170" s="5"/>
      <c r="AKP170" s="5"/>
      <c r="AKQ170" s="5"/>
      <c r="AKR170" s="5"/>
      <c r="AKS170" s="5"/>
      <c r="AKT170" s="5"/>
      <c r="AKU170" s="5"/>
      <c r="AKV170" s="5"/>
      <c r="AKW170" s="5"/>
      <c r="AKX170" s="5"/>
      <c r="AKY170" s="5"/>
      <c r="AKZ170" s="5"/>
      <c r="ALA170" s="5"/>
      <c r="ALB170" s="5"/>
      <c r="ALC170" s="5"/>
      <c r="ALD170" s="5"/>
      <c r="ALE170" s="5"/>
      <c r="ALF170" s="5"/>
      <c r="ALG170" s="5"/>
      <c r="ALH170" s="5"/>
      <c r="ALI170" s="5"/>
      <c r="ALJ170" s="5"/>
      <c r="ALK170" s="5"/>
      <c r="ALL170" s="5"/>
      <c r="ALM170" s="5"/>
      <c r="ALN170" s="5"/>
      <c r="ALO170" s="5"/>
      <c r="ALP170" s="5"/>
      <c r="ALQ170" s="5"/>
      <c r="ALR170" s="5"/>
      <c r="ALS170" s="5"/>
      <c r="ALT170" s="5"/>
      <c r="ALU170" s="5"/>
      <c r="ALV170" s="5"/>
      <c r="ALW170" s="5"/>
      <c r="ALX170" s="5"/>
      <c r="ALY170" s="5"/>
      <c r="ALZ170" s="5"/>
      <c r="AMA170" s="5"/>
      <c r="AMB170" s="5"/>
      <c r="AMC170" s="5"/>
      <c r="AMD170" s="5"/>
      <c r="AME170" s="5"/>
      <c r="AMF170" s="5"/>
      <c r="AMG170" s="5"/>
      <c r="AMH170" s="5"/>
      <c r="AMI170" s="5"/>
      <c r="AMJ170" s="5"/>
      <c r="AMK170" s="5"/>
    </row>
    <row r="171" spans="1:1025" ht="57.75" customHeight="1">
      <c r="A171" s="16">
        <v>1</v>
      </c>
      <c r="B171" s="103" t="s">
        <v>276</v>
      </c>
      <c r="C171" s="99">
        <v>1977</v>
      </c>
      <c r="D171" s="99">
        <v>1985</v>
      </c>
      <c r="E171" s="183" t="s">
        <v>126</v>
      </c>
      <c r="F171" s="99">
        <v>2</v>
      </c>
      <c r="G171" s="99">
        <v>3</v>
      </c>
      <c r="H171" s="276">
        <v>643.6</v>
      </c>
      <c r="I171" s="276">
        <v>580.20000000000005</v>
      </c>
      <c r="J171" s="276">
        <v>377.1</v>
      </c>
      <c r="K171" s="277">
        <v>20</v>
      </c>
      <c r="L171" s="276">
        <f>M171+N171+O171+P171</f>
        <v>2911446.09</v>
      </c>
      <c r="M171" s="104">
        <v>379361.42</v>
      </c>
      <c r="N171" s="104">
        <v>1780931.57</v>
      </c>
      <c r="O171" s="104">
        <v>314436.19</v>
      </c>
      <c r="P171" s="104">
        <v>436716.91</v>
      </c>
      <c r="Q171" s="104" t="s">
        <v>39</v>
      </c>
      <c r="R171" s="19" t="s">
        <v>277</v>
      </c>
      <c r="S171" s="29">
        <f>L171/I171</f>
        <v>5018</v>
      </c>
      <c r="T171" s="20">
        <v>18651.8</v>
      </c>
      <c r="U171" s="22">
        <v>42735</v>
      </c>
      <c r="V171" s="12">
        <v>3</v>
      </c>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row>
    <row r="172" spans="1:1025" s="179" customFormat="1" ht="27" customHeight="1">
      <c r="A172" s="251" t="s">
        <v>278</v>
      </c>
      <c r="B172" s="251"/>
      <c r="C172" s="251"/>
      <c r="D172" s="251"/>
      <c r="E172" s="251"/>
      <c r="F172" s="251"/>
      <c r="G172" s="251"/>
      <c r="H172" s="278">
        <f t="shared" ref="H172:Q172" si="25">SUM(H171)</f>
        <v>643.6</v>
      </c>
      <c r="I172" s="278">
        <f t="shared" si="25"/>
        <v>580.20000000000005</v>
      </c>
      <c r="J172" s="278">
        <f t="shared" si="25"/>
        <v>377.1</v>
      </c>
      <c r="K172" s="279">
        <f t="shared" si="25"/>
        <v>20</v>
      </c>
      <c r="L172" s="278">
        <f t="shared" si="25"/>
        <v>2911446.09</v>
      </c>
      <c r="M172" s="27">
        <f t="shared" si="25"/>
        <v>379361.42</v>
      </c>
      <c r="N172" s="27">
        <f t="shared" si="25"/>
        <v>1780931.57</v>
      </c>
      <c r="O172" s="27">
        <f t="shared" si="25"/>
        <v>314436.19</v>
      </c>
      <c r="P172" s="27">
        <f t="shared" si="25"/>
        <v>436716.91</v>
      </c>
      <c r="Q172" s="34">
        <f t="shared" si="25"/>
        <v>0</v>
      </c>
      <c r="R172" s="93" t="s">
        <v>105</v>
      </c>
      <c r="S172" s="93" t="s">
        <v>105</v>
      </c>
      <c r="T172" s="93" t="s">
        <v>105</v>
      </c>
      <c r="U172" s="93" t="s">
        <v>105</v>
      </c>
      <c r="V172" s="178"/>
    </row>
    <row r="173" spans="1:1025" s="364" customFormat="1" ht="31.5" customHeight="1">
      <c r="A173" s="378" t="s">
        <v>279</v>
      </c>
      <c r="B173" s="378"/>
      <c r="C173" s="378"/>
      <c r="D173" s="378"/>
      <c r="E173" s="378"/>
      <c r="F173" s="378"/>
      <c r="G173" s="378"/>
      <c r="H173" s="286">
        <f t="shared" ref="H173:Q173" si="26">H138+H141+H145+H161+H165+H169+H172</f>
        <v>97094.63</v>
      </c>
      <c r="I173" s="286">
        <f t="shared" si="26"/>
        <v>85103.48</v>
      </c>
      <c r="J173" s="286">
        <f t="shared" si="26"/>
        <v>74086.38</v>
      </c>
      <c r="K173" s="287">
        <f t="shared" si="26"/>
        <v>3940</v>
      </c>
      <c r="L173" s="286">
        <f t="shared" si="26"/>
        <v>70921709.060000002</v>
      </c>
      <c r="M173" s="286">
        <f t="shared" si="26"/>
        <v>9812968.8900000006</v>
      </c>
      <c r="N173" s="286">
        <f t="shared" si="26"/>
        <v>39174814.210000001</v>
      </c>
      <c r="O173" s="286">
        <f t="shared" si="26"/>
        <v>11061933.83</v>
      </c>
      <c r="P173" s="286">
        <f t="shared" si="26"/>
        <v>10871992.130000001</v>
      </c>
      <c r="Q173" s="286">
        <f t="shared" si="26"/>
        <v>0</v>
      </c>
      <c r="R173" s="381" t="s">
        <v>105</v>
      </c>
      <c r="S173" s="381" t="s">
        <v>105</v>
      </c>
      <c r="T173" s="381" t="s">
        <v>105</v>
      </c>
      <c r="U173" s="381" t="s">
        <v>105</v>
      </c>
    </row>
    <row r="174" spans="1:1025" s="364" customFormat="1" ht="31.5" customHeight="1">
      <c r="A174" s="378" t="s">
        <v>280</v>
      </c>
      <c r="B174" s="378"/>
      <c r="C174" s="378"/>
      <c r="D174" s="378"/>
      <c r="E174" s="378"/>
      <c r="F174" s="378"/>
      <c r="G174" s="378"/>
      <c r="H174" s="288">
        <f t="shared" ref="H174:Q174" si="27">H131+H173</f>
        <v>358658.13</v>
      </c>
      <c r="I174" s="288">
        <f t="shared" si="27"/>
        <v>309896.12</v>
      </c>
      <c r="J174" s="288">
        <f t="shared" si="27"/>
        <v>262857.21000000002</v>
      </c>
      <c r="K174" s="289">
        <f t="shared" si="27"/>
        <v>14433</v>
      </c>
      <c r="L174" s="288">
        <f t="shared" si="27"/>
        <v>217838226.63999999</v>
      </c>
      <c r="M174" s="288">
        <f t="shared" si="27"/>
        <v>72482495.599999994</v>
      </c>
      <c r="N174" s="288">
        <f t="shared" si="27"/>
        <v>74266508.650000006</v>
      </c>
      <c r="O174" s="288">
        <f t="shared" si="27"/>
        <v>37982555.140000001</v>
      </c>
      <c r="P174" s="288">
        <f t="shared" si="27"/>
        <v>33106667.25</v>
      </c>
      <c r="Q174" s="288">
        <f t="shared" si="27"/>
        <v>0</v>
      </c>
      <c r="R174" s="381" t="s">
        <v>105</v>
      </c>
      <c r="S174" s="381" t="s">
        <v>105</v>
      </c>
      <c r="T174" s="381" t="s">
        <v>105</v>
      </c>
      <c r="U174" s="381" t="s">
        <v>105</v>
      </c>
    </row>
    <row r="175" spans="1:1025" s="207" customFormat="1" ht="31.5" customHeight="1">
      <c r="A175" s="242" t="s">
        <v>281</v>
      </c>
      <c r="B175" s="242"/>
      <c r="C175" s="242"/>
      <c r="D175" s="242"/>
      <c r="E175" s="242"/>
      <c r="F175" s="242"/>
      <c r="G175" s="242"/>
      <c r="H175" s="242"/>
      <c r="I175" s="242"/>
      <c r="J175" s="242"/>
      <c r="K175" s="242"/>
      <c r="L175" s="242"/>
      <c r="M175" s="242"/>
      <c r="N175" s="242"/>
      <c r="O175" s="242"/>
      <c r="P175" s="242"/>
      <c r="Q175" s="242"/>
      <c r="R175" s="242"/>
      <c r="S175" s="242"/>
      <c r="T175" s="242"/>
      <c r="U175" s="242"/>
      <c r="V175" s="206"/>
      <c r="W175" s="206"/>
      <c r="X175" s="206"/>
      <c r="Y175" s="206"/>
      <c r="Z175" s="206"/>
      <c r="AA175" s="206"/>
      <c r="AB175" s="206"/>
      <c r="AC175" s="206"/>
      <c r="AD175" s="206"/>
      <c r="AE175" s="206"/>
      <c r="AF175" s="206"/>
      <c r="AG175" s="206"/>
      <c r="AH175" s="206"/>
      <c r="AI175" s="206"/>
      <c r="AJ175" s="206"/>
      <c r="AK175" s="206"/>
      <c r="AL175" s="206"/>
      <c r="AM175" s="206"/>
      <c r="AN175" s="206"/>
      <c r="AO175" s="206"/>
      <c r="AP175" s="206"/>
      <c r="AQ175" s="206"/>
      <c r="AR175" s="206"/>
      <c r="AS175" s="206"/>
      <c r="AT175" s="206"/>
      <c r="AU175" s="206"/>
      <c r="AV175" s="206"/>
      <c r="AW175" s="206"/>
      <c r="AX175" s="206"/>
      <c r="AY175" s="206"/>
      <c r="AZ175" s="206"/>
      <c r="BA175" s="206"/>
      <c r="BB175" s="206"/>
      <c r="BC175" s="206"/>
      <c r="BD175" s="206"/>
      <c r="BE175" s="206"/>
      <c r="BF175" s="206"/>
      <c r="BG175" s="206"/>
      <c r="BH175" s="206"/>
      <c r="BI175" s="206"/>
      <c r="BJ175" s="206"/>
      <c r="BK175" s="206"/>
      <c r="BL175" s="206"/>
      <c r="BM175" s="206"/>
      <c r="BN175" s="206"/>
      <c r="BO175" s="206"/>
      <c r="BP175" s="206"/>
      <c r="BQ175" s="206"/>
      <c r="BR175" s="206"/>
      <c r="BS175" s="206"/>
      <c r="BT175" s="206"/>
      <c r="BU175" s="206"/>
      <c r="BV175" s="206"/>
      <c r="BW175" s="206"/>
      <c r="BX175" s="206"/>
      <c r="BY175" s="206"/>
      <c r="BZ175" s="206"/>
      <c r="CA175" s="206"/>
      <c r="CB175" s="206"/>
      <c r="CC175" s="206"/>
      <c r="CD175" s="206"/>
      <c r="CE175" s="206"/>
      <c r="CF175" s="206"/>
      <c r="CG175" s="206"/>
      <c r="CH175" s="206"/>
      <c r="CI175" s="206"/>
      <c r="CJ175" s="206"/>
      <c r="CK175" s="206"/>
      <c r="CL175" s="206"/>
      <c r="CM175" s="206"/>
      <c r="CN175" s="206"/>
      <c r="CO175" s="206"/>
      <c r="CP175" s="206"/>
      <c r="CQ175" s="206"/>
      <c r="CR175" s="206"/>
      <c r="CS175" s="206"/>
      <c r="CT175" s="206"/>
      <c r="CU175" s="206"/>
      <c r="CV175" s="206"/>
      <c r="CW175" s="206"/>
      <c r="CX175" s="206"/>
      <c r="CY175" s="206"/>
      <c r="CZ175" s="206"/>
      <c r="DA175" s="206"/>
      <c r="DB175" s="206"/>
      <c r="DC175" s="206"/>
      <c r="DD175" s="206"/>
      <c r="DE175" s="206"/>
      <c r="DF175" s="206"/>
      <c r="DG175" s="206"/>
      <c r="DH175" s="206"/>
      <c r="DI175" s="206"/>
      <c r="DJ175" s="206"/>
      <c r="DK175" s="206"/>
      <c r="DL175" s="206"/>
      <c r="DM175" s="206"/>
      <c r="DN175" s="206"/>
      <c r="DO175" s="206"/>
      <c r="DP175" s="206"/>
      <c r="DQ175" s="206"/>
      <c r="DR175" s="206"/>
      <c r="DS175" s="206"/>
      <c r="DT175" s="206"/>
      <c r="DU175" s="206"/>
      <c r="DV175" s="206"/>
      <c r="DW175" s="206"/>
      <c r="DX175" s="206"/>
      <c r="DY175" s="206"/>
      <c r="DZ175" s="206"/>
      <c r="EA175" s="206"/>
      <c r="EB175" s="206"/>
      <c r="EC175" s="206"/>
      <c r="ED175" s="206"/>
      <c r="EE175" s="206"/>
      <c r="EF175" s="206"/>
      <c r="EG175" s="206"/>
      <c r="EH175" s="206"/>
      <c r="EI175" s="206"/>
      <c r="EJ175" s="206"/>
      <c r="EK175" s="206"/>
      <c r="EL175" s="206"/>
      <c r="EM175" s="206"/>
      <c r="EN175" s="206"/>
      <c r="EO175" s="206"/>
      <c r="EP175" s="206"/>
      <c r="EQ175" s="206"/>
      <c r="ER175" s="206"/>
      <c r="ES175" s="206"/>
      <c r="ET175" s="206"/>
      <c r="EU175" s="206"/>
      <c r="EV175" s="206"/>
      <c r="EW175" s="206"/>
      <c r="EX175" s="206"/>
      <c r="EY175" s="206"/>
      <c r="EZ175" s="206"/>
      <c r="FA175" s="206"/>
      <c r="FB175" s="206"/>
      <c r="FC175" s="206"/>
      <c r="FD175" s="206"/>
      <c r="FE175" s="206"/>
      <c r="FF175" s="206"/>
      <c r="FG175" s="206"/>
      <c r="FH175" s="206"/>
      <c r="FI175" s="206"/>
      <c r="FJ175" s="206"/>
      <c r="FK175" s="206"/>
      <c r="FL175" s="206"/>
      <c r="FM175" s="206"/>
      <c r="FN175" s="206"/>
      <c r="FO175" s="206"/>
      <c r="FP175" s="206"/>
      <c r="FQ175" s="206"/>
      <c r="FR175" s="206"/>
      <c r="FS175" s="206"/>
      <c r="FT175" s="206"/>
      <c r="FU175" s="206"/>
      <c r="FV175" s="206"/>
      <c r="FW175" s="206"/>
      <c r="FX175" s="206"/>
      <c r="FY175" s="206"/>
      <c r="FZ175" s="206"/>
      <c r="GA175" s="206"/>
      <c r="GB175" s="206"/>
      <c r="GC175" s="206"/>
      <c r="GD175" s="206"/>
      <c r="GE175" s="206"/>
      <c r="GF175" s="206"/>
      <c r="GG175" s="206"/>
      <c r="GH175" s="206"/>
      <c r="GI175" s="206"/>
      <c r="GJ175" s="206"/>
      <c r="GK175" s="206"/>
      <c r="GL175" s="206"/>
      <c r="GM175" s="206"/>
      <c r="GN175" s="206"/>
      <c r="GO175" s="206"/>
      <c r="GP175" s="206"/>
      <c r="GQ175" s="206"/>
      <c r="GR175" s="206"/>
      <c r="GS175" s="206"/>
      <c r="GT175" s="206"/>
      <c r="GU175" s="206"/>
      <c r="GV175" s="206"/>
      <c r="GW175" s="206"/>
      <c r="GX175" s="206"/>
      <c r="GY175" s="206"/>
      <c r="GZ175" s="206"/>
      <c r="HA175" s="206"/>
      <c r="HB175" s="206"/>
      <c r="HC175" s="206"/>
      <c r="HD175" s="206"/>
      <c r="HE175" s="206"/>
      <c r="HF175" s="206"/>
      <c r="HG175" s="206"/>
      <c r="HH175" s="206"/>
      <c r="HI175" s="206"/>
      <c r="HJ175" s="206"/>
      <c r="HK175" s="206"/>
      <c r="HL175" s="206"/>
      <c r="HM175" s="206"/>
      <c r="HN175" s="206"/>
      <c r="HO175" s="206"/>
      <c r="HP175" s="206"/>
      <c r="HQ175" s="206"/>
      <c r="HR175" s="206"/>
      <c r="HS175" s="206"/>
      <c r="HT175" s="206"/>
      <c r="HU175" s="206"/>
      <c r="HV175" s="206"/>
      <c r="HW175" s="206"/>
      <c r="HX175" s="206"/>
      <c r="HY175" s="206"/>
      <c r="HZ175" s="206"/>
      <c r="IA175" s="206"/>
      <c r="IB175" s="206"/>
      <c r="IC175" s="206"/>
      <c r="ID175" s="206"/>
      <c r="IE175" s="206"/>
      <c r="IF175" s="206"/>
      <c r="IG175" s="206"/>
      <c r="IH175" s="206"/>
      <c r="II175" s="206"/>
      <c r="IJ175" s="206"/>
      <c r="IK175" s="206"/>
      <c r="IL175" s="206"/>
      <c r="IM175" s="206"/>
      <c r="IN175" s="206"/>
      <c r="IO175" s="206"/>
      <c r="IP175" s="206"/>
      <c r="IQ175" s="206"/>
      <c r="IR175" s="206"/>
      <c r="IS175" s="206"/>
      <c r="IT175" s="206"/>
      <c r="IU175" s="206"/>
      <c r="IV175" s="206"/>
      <c r="IW175" s="206"/>
      <c r="IX175" s="206"/>
      <c r="IY175" s="206"/>
      <c r="IZ175" s="206"/>
      <c r="JA175" s="206"/>
      <c r="JB175" s="206"/>
      <c r="JC175" s="206"/>
      <c r="JD175" s="206"/>
      <c r="JE175" s="206"/>
      <c r="JF175" s="206"/>
      <c r="JG175" s="206"/>
      <c r="JH175" s="206"/>
      <c r="JI175" s="206"/>
      <c r="JJ175" s="206"/>
      <c r="JK175" s="206"/>
      <c r="JL175" s="206"/>
      <c r="JM175" s="206"/>
      <c r="JN175" s="206"/>
      <c r="JO175" s="206"/>
      <c r="JP175" s="206"/>
      <c r="JQ175" s="206"/>
      <c r="JR175" s="206"/>
      <c r="JS175" s="206"/>
      <c r="JT175" s="206"/>
      <c r="JU175" s="206"/>
      <c r="JV175" s="206"/>
      <c r="JW175" s="206"/>
      <c r="JX175" s="206"/>
      <c r="JY175" s="206"/>
      <c r="JZ175" s="206"/>
      <c r="KA175" s="206"/>
      <c r="KB175" s="206"/>
      <c r="KC175" s="206"/>
      <c r="KD175" s="206"/>
      <c r="KE175" s="206"/>
      <c r="KF175" s="206"/>
      <c r="KG175" s="206"/>
      <c r="KH175" s="206"/>
      <c r="KI175" s="206"/>
      <c r="KJ175" s="206"/>
      <c r="KK175" s="206"/>
      <c r="KL175" s="206"/>
      <c r="KM175" s="206"/>
      <c r="KN175" s="206"/>
      <c r="KO175" s="206"/>
      <c r="KP175" s="206"/>
      <c r="KQ175" s="206"/>
      <c r="KR175" s="206"/>
      <c r="KS175" s="206"/>
      <c r="KT175" s="206"/>
      <c r="KU175" s="206"/>
      <c r="KV175" s="206"/>
      <c r="KW175" s="206"/>
      <c r="KX175" s="206"/>
      <c r="KY175" s="206"/>
      <c r="KZ175" s="206"/>
      <c r="LA175" s="206"/>
      <c r="LB175" s="206"/>
      <c r="LC175" s="206"/>
      <c r="LD175" s="206"/>
      <c r="LE175" s="206"/>
      <c r="LF175" s="206"/>
      <c r="LG175" s="206"/>
      <c r="LH175" s="206"/>
      <c r="LI175" s="206"/>
      <c r="LJ175" s="206"/>
      <c r="LK175" s="206"/>
      <c r="LL175" s="206"/>
      <c r="LM175" s="206"/>
      <c r="LN175" s="206"/>
      <c r="LO175" s="206"/>
      <c r="LP175" s="206"/>
      <c r="LQ175" s="206"/>
      <c r="LR175" s="206"/>
      <c r="LS175" s="206"/>
      <c r="LT175" s="206"/>
      <c r="LU175" s="206"/>
      <c r="LV175" s="206"/>
      <c r="LW175" s="206"/>
      <c r="LX175" s="206"/>
      <c r="LY175" s="206"/>
      <c r="LZ175" s="206"/>
      <c r="MA175" s="206"/>
      <c r="MB175" s="206"/>
      <c r="MC175" s="206"/>
      <c r="MD175" s="206"/>
      <c r="ME175" s="206"/>
      <c r="MF175" s="206"/>
      <c r="MG175" s="206"/>
      <c r="MH175" s="206"/>
      <c r="MI175" s="206"/>
      <c r="MJ175" s="206"/>
      <c r="MK175" s="206"/>
      <c r="ML175" s="206"/>
      <c r="MM175" s="206"/>
      <c r="MN175" s="206"/>
      <c r="MO175" s="206"/>
      <c r="MP175" s="206"/>
      <c r="MQ175" s="206"/>
      <c r="MR175" s="206"/>
      <c r="MS175" s="206"/>
      <c r="MT175" s="206"/>
      <c r="MU175" s="206"/>
      <c r="MV175" s="206"/>
      <c r="MW175" s="206"/>
      <c r="MX175" s="206"/>
      <c r="MY175" s="206"/>
      <c r="MZ175" s="206"/>
      <c r="NA175" s="206"/>
      <c r="NB175" s="206"/>
      <c r="NC175" s="206"/>
      <c r="ND175" s="206"/>
      <c r="NE175" s="206"/>
      <c r="NF175" s="206"/>
      <c r="NG175" s="206"/>
      <c r="NH175" s="206"/>
      <c r="NI175" s="206"/>
      <c r="NJ175" s="206"/>
      <c r="NK175" s="206"/>
      <c r="NL175" s="206"/>
      <c r="NM175" s="206"/>
      <c r="NN175" s="206"/>
      <c r="NO175" s="206"/>
      <c r="NP175" s="206"/>
      <c r="NQ175" s="206"/>
      <c r="NR175" s="206"/>
      <c r="NS175" s="206"/>
      <c r="NT175" s="206"/>
      <c r="NU175" s="206"/>
      <c r="NV175" s="206"/>
      <c r="NW175" s="206"/>
      <c r="NX175" s="206"/>
      <c r="NY175" s="206"/>
      <c r="NZ175" s="206"/>
      <c r="OA175" s="206"/>
      <c r="OB175" s="206"/>
      <c r="OC175" s="206"/>
      <c r="OD175" s="206"/>
      <c r="OE175" s="206"/>
      <c r="OF175" s="206"/>
      <c r="OG175" s="206"/>
      <c r="OH175" s="206"/>
      <c r="OI175" s="206"/>
      <c r="OJ175" s="206"/>
      <c r="OK175" s="206"/>
      <c r="OL175" s="206"/>
      <c r="OM175" s="206"/>
      <c r="ON175" s="206"/>
      <c r="OO175" s="206"/>
      <c r="OP175" s="206"/>
      <c r="OQ175" s="206"/>
      <c r="OR175" s="206"/>
      <c r="OS175" s="206"/>
      <c r="OT175" s="206"/>
      <c r="OU175" s="206"/>
      <c r="OV175" s="206"/>
      <c r="OW175" s="206"/>
      <c r="OX175" s="206"/>
      <c r="OY175" s="206"/>
      <c r="OZ175" s="206"/>
      <c r="PA175" s="206"/>
      <c r="PB175" s="206"/>
      <c r="PC175" s="206"/>
      <c r="PD175" s="206"/>
      <c r="PE175" s="206"/>
      <c r="PF175" s="206"/>
      <c r="PG175" s="206"/>
      <c r="PH175" s="206"/>
      <c r="PI175" s="206"/>
      <c r="PJ175" s="206"/>
      <c r="PK175" s="206"/>
      <c r="PL175" s="206"/>
      <c r="PM175" s="206"/>
      <c r="PN175" s="206"/>
      <c r="PO175" s="206"/>
      <c r="PP175" s="206"/>
      <c r="PQ175" s="206"/>
      <c r="PR175" s="206"/>
      <c r="PS175" s="206"/>
      <c r="PT175" s="206"/>
      <c r="PU175" s="206"/>
      <c r="PV175" s="206"/>
      <c r="PW175" s="206"/>
      <c r="PX175" s="206"/>
      <c r="PY175" s="206"/>
      <c r="PZ175" s="206"/>
      <c r="QA175" s="206"/>
      <c r="QB175" s="206"/>
      <c r="QC175" s="206"/>
      <c r="QD175" s="206"/>
      <c r="QE175" s="206"/>
      <c r="QF175" s="206"/>
      <c r="QG175" s="206"/>
      <c r="QH175" s="206"/>
      <c r="QI175" s="206"/>
      <c r="QJ175" s="206"/>
      <c r="QK175" s="206"/>
      <c r="QL175" s="206"/>
      <c r="QM175" s="206"/>
      <c r="QN175" s="206"/>
      <c r="QO175" s="206"/>
      <c r="QP175" s="206"/>
      <c r="QQ175" s="206"/>
      <c r="QR175" s="206"/>
      <c r="QS175" s="206"/>
      <c r="QT175" s="206"/>
      <c r="QU175" s="206"/>
      <c r="QV175" s="206"/>
      <c r="QW175" s="206"/>
      <c r="QX175" s="206"/>
      <c r="QY175" s="206"/>
      <c r="QZ175" s="206"/>
      <c r="RA175" s="206"/>
      <c r="RB175" s="206"/>
      <c r="RC175" s="206"/>
      <c r="RD175" s="206"/>
      <c r="RE175" s="206"/>
      <c r="RF175" s="206"/>
      <c r="RG175" s="206"/>
      <c r="RH175" s="206"/>
      <c r="RI175" s="206"/>
      <c r="RJ175" s="206"/>
      <c r="RK175" s="206"/>
      <c r="RL175" s="206"/>
      <c r="RM175" s="206"/>
      <c r="RN175" s="206"/>
      <c r="RO175" s="206"/>
      <c r="RP175" s="206"/>
      <c r="RQ175" s="206"/>
      <c r="RR175" s="206"/>
      <c r="RS175" s="206"/>
      <c r="RT175" s="206"/>
      <c r="RU175" s="206"/>
      <c r="RV175" s="206"/>
      <c r="RW175" s="206"/>
      <c r="RX175" s="206"/>
      <c r="RY175" s="206"/>
      <c r="RZ175" s="206"/>
      <c r="SA175" s="206"/>
      <c r="SB175" s="206"/>
      <c r="SC175" s="206"/>
      <c r="SD175" s="206"/>
      <c r="SE175" s="206"/>
      <c r="SF175" s="206"/>
      <c r="SG175" s="206"/>
      <c r="SH175" s="206"/>
      <c r="SI175" s="206"/>
      <c r="SJ175" s="206"/>
      <c r="SK175" s="206"/>
      <c r="SL175" s="206"/>
      <c r="SM175" s="206"/>
      <c r="SN175" s="206"/>
      <c r="SO175" s="206"/>
      <c r="SP175" s="206"/>
      <c r="SQ175" s="206"/>
      <c r="SR175" s="206"/>
      <c r="SS175" s="206"/>
      <c r="ST175" s="206"/>
      <c r="SU175" s="206"/>
      <c r="SV175" s="206"/>
      <c r="SW175" s="206"/>
      <c r="SX175" s="206"/>
      <c r="SY175" s="206"/>
      <c r="SZ175" s="206"/>
      <c r="TA175" s="206"/>
      <c r="TB175" s="206"/>
      <c r="TC175" s="206"/>
      <c r="TD175" s="206"/>
      <c r="TE175" s="206"/>
      <c r="TF175" s="206"/>
      <c r="TG175" s="206"/>
      <c r="TH175" s="206"/>
      <c r="TI175" s="206"/>
      <c r="TJ175" s="206"/>
      <c r="TK175" s="206"/>
      <c r="TL175" s="206"/>
      <c r="TM175" s="206"/>
      <c r="TN175" s="206"/>
      <c r="TO175" s="206"/>
      <c r="TP175" s="206"/>
      <c r="TQ175" s="206"/>
      <c r="TR175" s="206"/>
      <c r="TS175" s="206"/>
      <c r="TT175" s="206"/>
      <c r="TU175" s="206"/>
      <c r="TV175" s="206"/>
      <c r="TW175" s="206"/>
      <c r="TX175" s="206"/>
      <c r="TY175" s="206"/>
      <c r="TZ175" s="206"/>
      <c r="UA175" s="206"/>
      <c r="UB175" s="206"/>
      <c r="UC175" s="206"/>
      <c r="UD175" s="206"/>
      <c r="UE175" s="206"/>
      <c r="UF175" s="206"/>
      <c r="UG175" s="206"/>
      <c r="UH175" s="206"/>
      <c r="UI175" s="206"/>
      <c r="UJ175" s="206"/>
      <c r="UK175" s="206"/>
      <c r="UL175" s="206"/>
      <c r="UM175" s="206"/>
      <c r="UN175" s="206"/>
      <c r="UO175" s="206"/>
      <c r="UP175" s="206"/>
      <c r="UQ175" s="206"/>
      <c r="UR175" s="206"/>
      <c r="US175" s="206"/>
      <c r="UT175" s="206"/>
      <c r="UU175" s="206"/>
      <c r="UV175" s="206"/>
      <c r="UW175" s="206"/>
      <c r="UX175" s="206"/>
      <c r="UY175" s="206"/>
      <c r="UZ175" s="206"/>
      <c r="VA175" s="206"/>
      <c r="VB175" s="206"/>
      <c r="VC175" s="206"/>
      <c r="VD175" s="206"/>
      <c r="VE175" s="206"/>
      <c r="VF175" s="206"/>
      <c r="VG175" s="206"/>
      <c r="VH175" s="206"/>
      <c r="VI175" s="206"/>
      <c r="VJ175" s="206"/>
      <c r="VK175" s="206"/>
      <c r="VL175" s="206"/>
      <c r="VM175" s="206"/>
      <c r="VN175" s="206"/>
      <c r="VO175" s="206"/>
      <c r="VP175" s="206"/>
      <c r="VQ175" s="206"/>
      <c r="VR175" s="206"/>
      <c r="VS175" s="206"/>
      <c r="VT175" s="206"/>
      <c r="VU175" s="206"/>
      <c r="VV175" s="206"/>
      <c r="VW175" s="206"/>
      <c r="VX175" s="206"/>
      <c r="VY175" s="206"/>
      <c r="VZ175" s="206"/>
      <c r="WA175" s="206"/>
      <c r="WB175" s="206"/>
      <c r="WC175" s="206"/>
      <c r="WD175" s="206"/>
      <c r="WE175" s="206"/>
      <c r="WF175" s="206"/>
      <c r="WG175" s="206"/>
      <c r="WH175" s="206"/>
      <c r="WI175" s="206"/>
      <c r="WJ175" s="206"/>
      <c r="WK175" s="206"/>
      <c r="WL175" s="206"/>
      <c r="WM175" s="206"/>
      <c r="WN175" s="206"/>
      <c r="WO175" s="206"/>
      <c r="WP175" s="206"/>
      <c r="WQ175" s="206"/>
      <c r="WR175" s="206"/>
      <c r="WS175" s="206"/>
      <c r="WT175" s="206"/>
      <c r="WU175" s="206"/>
      <c r="WV175" s="206"/>
      <c r="WW175" s="206"/>
      <c r="WX175" s="206"/>
      <c r="WY175" s="206"/>
      <c r="WZ175" s="206"/>
      <c r="XA175" s="206"/>
      <c r="XB175" s="206"/>
      <c r="XC175" s="206"/>
      <c r="XD175" s="206"/>
      <c r="XE175" s="206"/>
      <c r="XF175" s="206"/>
      <c r="XG175" s="206"/>
      <c r="XH175" s="206"/>
      <c r="XI175" s="206"/>
      <c r="XJ175" s="206"/>
      <c r="XK175" s="206"/>
      <c r="XL175" s="206"/>
      <c r="XM175" s="206"/>
      <c r="XN175" s="206"/>
      <c r="XO175" s="206"/>
      <c r="XP175" s="206"/>
      <c r="XQ175" s="206"/>
      <c r="XR175" s="206"/>
      <c r="XS175" s="206"/>
      <c r="XT175" s="206"/>
      <c r="XU175" s="206"/>
      <c r="XV175" s="206"/>
      <c r="XW175" s="206"/>
      <c r="XX175" s="206"/>
      <c r="XY175" s="206"/>
      <c r="XZ175" s="206"/>
      <c r="YA175" s="206"/>
      <c r="YB175" s="206"/>
      <c r="YC175" s="206"/>
      <c r="YD175" s="206"/>
      <c r="YE175" s="206"/>
      <c r="YF175" s="206"/>
      <c r="YG175" s="206"/>
      <c r="YH175" s="206"/>
      <c r="YI175" s="206"/>
      <c r="YJ175" s="206"/>
      <c r="YK175" s="206"/>
      <c r="YL175" s="206"/>
      <c r="YM175" s="206"/>
      <c r="YN175" s="206"/>
      <c r="YO175" s="206"/>
      <c r="YP175" s="206"/>
      <c r="YQ175" s="206"/>
      <c r="YR175" s="206"/>
      <c r="YS175" s="206"/>
      <c r="YT175" s="206"/>
      <c r="YU175" s="206"/>
      <c r="YV175" s="206"/>
      <c r="YW175" s="206"/>
      <c r="YX175" s="206"/>
      <c r="YY175" s="206"/>
      <c r="YZ175" s="206"/>
      <c r="ZA175" s="206"/>
      <c r="ZB175" s="206"/>
      <c r="ZC175" s="206"/>
      <c r="ZD175" s="206"/>
      <c r="ZE175" s="206"/>
      <c r="ZF175" s="206"/>
      <c r="ZG175" s="206"/>
      <c r="ZH175" s="206"/>
      <c r="ZI175" s="206"/>
      <c r="ZJ175" s="206"/>
      <c r="ZK175" s="206"/>
      <c r="ZL175" s="206"/>
      <c r="ZM175" s="206"/>
      <c r="ZN175" s="206"/>
      <c r="ZO175" s="206"/>
      <c r="ZP175" s="206"/>
      <c r="ZQ175" s="206"/>
      <c r="ZR175" s="206"/>
      <c r="ZS175" s="206"/>
      <c r="ZT175" s="206"/>
      <c r="ZU175" s="206"/>
      <c r="ZV175" s="206"/>
      <c r="ZW175" s="206"/>
      <c r="ZX175" s="206"/>
      <c r="ZY175" s="206"/>
      <c r="ZZ175" s="206"/>
      <c r="AAA175" s="206"/>
      <c r="AAB175" s="206"/>
      <c r="AAC175" s="206"/>
      <c r="AAD175" s="206"/>
      <c r="AAE175" s="206"/>
      <c r="AAF175" s="206"/>
      <c r="AAG175" s="206"/>
      <c r="AAH175" s="206"/>
      <c r="AAI175" s="206"/>
      <c r="AAJ175" s="206"/>
      <c r="AAK175" s="206"/>
      <c r="AAL175" s="206"/>
      <c r="AAM175" s="206"/>
      <c r="AAN175" s="206"/>
      <c r="AAO175" s="206"/>
      <c r="AAP175" s="206"/>
      <c r="AAQ175" s="206"/>
      <c r="AAR175" s="206"/>
      <c r="AAS175" s="206"/>
      <c r="AAT175" s="206"/>
      <c r="AAU175" s="206"/>
      <c r="AAV175" s="206"/>
      <c r="AAW175" s="206"/>
      <c r="AAX175" s="206"/>
      <c r="AAY175" s="206"/>
      <c r="AAZ175" s="206"/>
      <c r="ABA175" s="206"/>
      <c r="ABB175" s="206"/>
      <c r="ABC175" s="206"/>
      <c r="ABD175" s="206"/>
      <c r="ABE175" s="206"/>
      <c r="ABF175" s="206"/>
      <c r="ABG175" s="206"/>
      <c r="ABH175" s="206"/>
      <c r="ABI175" s="206"/>
      <c r="ABJ175" s="206"/>
      <c r="ABK175" s="206"/>
      <c r="ABL175" s="206"/>
      <c r="ABM175" s="206"/>
      <c r="ABN175" s="206"/>
      <c r="ABO175" s="206"/>
      <c r="ABP175" s="206"/>
      <c r="ABQ175" s="206"/>
      <c r="ABR175" s="206"/>
      <c r="ABS175" s="206"/>
      <c r="ABT175" s="206"/>
      <c r="ABU175" s="206"/>
      <c r="ABV175" s="206"/>
      <c r="ABW175" s="206"/>
      <c r="ABX175" s="206"/>
      <c r="ABY175" s="206"/>
      <c r="ABZ175" s="206"/>
      <c r="ACA175" s="206"/>
      <c r="ACB175" s="206"/>
      <c r="ACC175" s="206"/>
      <c r="ACD175" s="206"/>
      <c r="ACE175" s="206"/>
      <c r="ACF175" s="206"/>
      <c r="ACG175" s="206"/>
      <c r="ACH175" s="206"/>
      <c r="ACI175" s="206"/>
      <c r="ACJ175" s="206"/>
      <c r="ACK175" s="206"/>
      <c r="ACL175" s="206"/>
      <c r="ACM175" s="206"/>
      <c r="ACN175" s="206"/>
      <c r="ACO175" s="206"/>
      <c r="ACP175" s="206"/>
      <c r="ACQ175" s="206"/>
      <c r="ACR175" s="206"/>
      <c r="ACS175" s="206"/>
      <c r="ACT175" s="206"/>
      <c r="ACU175" s="206"/>
      <c r="ACV175" s="206"/>
      <c r="ACW175" s="206"/>
      <c r="ACX175" s="206"/>
      <c r="ACY175" s="206"/>
      <c r="ACZ175" s="206"/>
      <c r="ADA175" s="206"/>
      <c r="ADB175" s="206"/>
      <c r="ADC175" s="206"/>
      <c r="ADD175" s="206"/>
      <c r="ADE175" s="206"/>
      <c r="ADF175" s="206"/>
      <c r="ADG175" s="206"/>
      <c r="ADH175" s="206"/>
      <c r="ADI175" s="206"/>
      <c r="ADJ175" s="206"/>
      <c r="ADK175" s="206"/>
      <c r="ADL175" s="206"/>
      <c r="ADM175" s="206"/>
      <c r="ADN175" s="206"/>
      <c r="ADO175" s="206"/>
      <c r="ADP175" s="206"/>
      <c r="ADQ175" s="206"/>
      <c r="ADR175" s="206"/>
      <c r="ADS175" s="206"/>
      <c r="ADT175" s="206"/>
      <c r="ADU175" s="206"/>
      <c r="ADV175" s="206"/>
      <c r="ADW175" s="206"/>
      <c r="ADX175" s="206"/>
      <c r="ADY175" s="206"/>
      <c r="ADZ175" s="206"/>
      <c r="AEA175" s="206"/>
      <c r="AEB175" s="206"/>
      <c r="AEC175" s="206"/>
      <c r="AED175" s="206"/>
      <c r="AEE175" s="206"/>
      <c r="AEF175" s="206"/>
      <c r="AEG175" s="206"/>
      <c r="AEH175" s="206"/>
      <c r="AEI175" s="206"/>
      <c r="AEJ175" s="206"/>
      <c r="AEK175" s="206"/>
      <c r="AEL175" s="206"/>
      <c r="AEM175" s="206"/>
      <c r="AEN175" s="206"/>
      <c r="AEO175" s="206"/>
      <c r="AEP175" s="206"/>
      <c r="AEQ175" s="206"/>
      <c r="AER175" s="206"/>
      <c r="AES175" s="206"/>
      <c r="AET175" s="206"/>
      <c r="AEU175" s="206"/>
      <c r="AEV175" s="206"/>
      <c r="AEW175" s="206"/>
      <c r="AEX175" s="206"/>
      <c r="AEY175" s="206"/>
      <c r="AEZ175" s="206"/>
      <c r="AFA175" s="206"/>
      <c r="AFB175" s="206"/>
      <c r="AFC175" s="206"/>
      <c r="AFD175" s="206"/>
      <c r="AFE175" s="206"/>
      <c r="AFF175" s="206"/>
      <c r="AFG175" s="206"/>
      <c r="AFH175" s="206"/>
      <c r="AFI175" s="206"/>
      <c r="AFJ175" s="206"/>
      <c r="AFK175" s="206"/>
      <c r="AFL175" s="206"/>
      <c r="AFM175" s="206"/>
      <c r="AFN175" s="206"/>
      <c r="AFO175" s="206"/>
      <c r="AFP175" s="206"/>
      <c r="AFQ175" s="206"/>
      <c r="AFR175" s="206"/>
      <c r="AFS175" s="206"/>
      <c r="AFT175" s="206"/>
      <c r="AFU175" s="206"/>
      <c r="AFV175" s="206"/>
      <c r="AFW175" s="206"/>
      <c r="AFX175" s="206"/>
      <c r="AFY175" s="206"/>
      <c r="AFZ175" s="206"/>
      <c r="AGA175" s="206"/>
      <c r="AGB175" s="206"/>
      <c r="AGC175" s="206"/>
      <c r="AGD175" s="206"/>
      <c r="AGE175" s="206"/>
      <c r="AGF175" s="206"/>
      <c r="AGG175" s="206"/>
      <c r="AGH175" s="206"/>
      <c r="AGI175" s="206"/>
      <c r="AGJ175" s="206"/>
      <c r="AGK175" s="206"/>
      <c r="AGL175" s="206"/>
      <c r="AGM175" s="206"/>
      <c r="AGN175" s="206"/>
      <c r="AGO175" s="206"/>
      <c r="AGP175" s="206"/>
      <c r="AGQ175" s="206"/>
      <c r="AGR175" s="206"/>
      <c r="AGS175" s="206"/>
      <c r="AGT175" s="206"/>
      <c r="AGU175" s="206"/>
      <c r="AGV175" s="206"/>
      <c r="AGW175" s="206"/>
      <c r="AGX175" s="206"/>
      <c r="AGY175" s="206"/>
      <c r="AGZ175" s="206"/>
      <c r="AHA175" s="206"/>
      <c r="AHB175" s="206"/>
      <c r="AHC175" s="206"/>
      <c r="AHD175" s="206"/>
      <c r="AHE175" s="206"/>
      <c r="AHF175" s="206"/>
      <c r="AHG175" s="206"/>
      <c r="AHH175" s="206"/>
      <c r="AHI175" s="206"/>
      <c r="AHJ175" s="206"/>
      <c r="AHK175" s="206"/>
      <c r="AHL175" s="206"/>
      <c r="AHM175" s="206"/>
      <c r="AHN175" s="206"/>
      <c r="AHO175" s="206"/>
      <c r="AHP175" s="206"/>
      <c r="AHQ175" s="206"/>
      <c r="AHR175" s="206"/>
      <c r="AHS175" s="206"/>
      <c r="AHT175" s="206"/>
      <c r="AHU175" s="206"/>
      <c r="AHV175" s="206"/>
      <c r="AHW175" s="206"/>
      <c r="AHX175" s="206"/>
      <c r="AHY175" s="206"/>
      <c r="AHZ175" s="206"/>
      <c r="AIA175" s="206"/>
      <c r="AIB175" s="206"/>
      <c r="AIC175" s="206"/>
      <c r="AID175" s="206"/>
      <c r="AIE175" s="206"/>
      <c r="AIF175" s="206"/>
      <c r="AIG175" s="206"/>
      <c r="AIH175" s="206"/>
      <c r="AII175" s="206"/>
      <c r="AIJ175" s="206"/>
      <c r="AIK175" s="206"/>
      <c r="AIL175" s="206"/>
      <c r="AIM175" s="206"/>
      <c r="AIN175" s="206"/>
      <c r="AIO175" s="206"/>
      <c r="AIP175" s="206"/>
      <c r="AIQ175" s="206"/>
      <c r="AIR175" s="206"/>
      <c r="AIS175" s="206"/>
      <c r="AIT175" s="206"/>
      <c r="AIU175" s="206"/>
      <c r="AIV175" s="206"/>
      <c r="AIW175" s="206"/>
      <c r="AIX175" s="206"/>
      <c r="AIY175" s="206"/>
      <c r="AIZ175" s="206"/>
      <c r="AJA175" s="206"/>
      <c r="AJB175" s="206"/>
      <c r="AJC175" s="206"/>
      <c r="AJD175" s="206"/>
      <c r="AJE175" s="206"/>
      <c r="AJF175" s="206"/>
      <c r="AJG175" s="206"/>
      <c r="AJH175" s="206"/>
      <c r="AJI175" s="206"/>
      <c r="AJJ175" s="206"/>
      <c r="AJK175" s="206"/>
      <c r="AJL175" s="206"/>
      <c r="AJM175" s="206"/>
      <c r="AJN175" s="206"/>
      <c r="AJO175" s="206"/>
      <c r="AJP175" s="206"/>
      <c r="AJQ175" s="206"/>
      <c r="AJR175" s="206"/>
      <c r="AJS175" s="206"/>
      <c r="AJT175" s="206"/>
      <c r="AJU175" s="206"/>
      <c r="AJV175" s="206"/>
      <c r="AJW175" s="206"/>
      <c r="AJX175" s="206"/>
      <c r="AJY175" s="206"/>
      <c r="AJZ175" s="206"/>
      <c r="AKA175" s="206"/>
      <c r="AKB175" s="206"/>
      <c r="AKC175" s="206"/>
      <c r="AKD175" s="206"/>
      <c r="AKE175" s="206"/>
      <c r="AKF175" s="206"/>
      <c r="AKG175" s="206"/>
      <c r="AKH175" s="206"/>
      <c r="AKI175" s="206"/>
      <c r="AKJ175" s="206"/>
      <c r="AKK175" s="206"/>
      <c r="AKL175" s="206"/>
      <c r="AKM175" s="206"/>
      <c r="AKN175" s="206"/>
      <c r="AKO175" s="206"/>
      <c r="AKP175" s="206"/>
      <c r="AKQ175" s="206"/>
      <c r="AKR175" s="206"/>
      <c r="AKS175" s="206"/>
      <c r="AKT175" s="206"/>
      <c r="AKU175" s="206"/>
      <c r="AKV175" s="206"/>
      <c r="AKW175" s="206"/>
      <c r="AKX175" s="206"/>
      <c r="AKY175" s="206"/>
      <c r="AKZ175" s="206"/>
      <c r="ALA175" s="206"/>
      <c r="ALB175" s="206"/>
      <c r="ALC175" s="206"/>
      <c r="ALD175" s="206"/>
      <c r="ALE175" s="206"/>
      <c r="ALF175" s="206"/>
      <c r="ALG175" s="206"/>
      <c r="ALH175" s="206"/>
      <c r="ALI175" s="206"/>
      <c r="ALJ175" s="206"/>
      <c r="ALK175" s="206"/>
      <c r="ALL175" s="206"/>
      <c r="ALM175" s="206"/>
      <c r="ALN175" s="206"/>
      <c r="ALO175" s="206"/>
      <c r="ALP175" s="206"/>
      <c r="ALQ175" s="206"/>
      <c r="ALR175" s="206"/>
      <c r="ALS175" s="206"/>
      <c r="ALT175" s="206"/>
      <c r="ALU175" s="206"/>
      <c r="ALV175" s="206"/>
      <c r="ALW175" s="206"/>
      <c r="ALX175" s="206"/>
      <c r="ALY175" s="206"/>
      <c r="ALZ175" s="206"/>
      <c r="AMA175" s="206"/>
      <c r="AMB175" s="206"/>
      <c r="AMC175" s="206"/>
      <c r="AMD175" s="206"/>
      <c r="AME175" s="206"/>
      <c r="AMF175" s="206"/>
      <c r="AMG175" s="206"/>
      <c r="AMH175" s="206"/>
      <c r="AMI175" s="206"/>
      <c r="AMJ175" s="206"/>
      <c r="AMK175" s="206"/>
    </row>
    <row r="176" spans="1:1025" s="175" customFormat="1" ht="31.5" customHeight="1">
      <c r="A176" s="243" t="s">
        <v>282</v>
      </c>
      <c r="B176" s="243"/>
      <c r="C176" s="243"/>
      <c r="D176" s="243"/>
      <c r="E176" s="243"/>
      <c r="F176" s="243"/>
      <c r="G176" s="243"/>
      <c r="H176" s="243"/>
      <c r="I176" s="243"/>
      <c r="J176" s="243"/>
      <c r="K176" s="243"/>
      <c r="L176" s="243"/>
      <c r="M176" s="243"/>
      <c r="N176" s="243"/>
      <c r="O176" s="243"/>
      <c r="P176" s="243"/>
      <c r="Q176" s="243"/>
      <c r="R176" s="243"/>
      <c r="S176" s="243"/>
      <c r="T176" s="243"/>
      <c r="U176" s="243"/>
      <c r="V176" s="204"/>
      <c r="W176" s="205"/>
      <c r="X176" s="174"/>
      <c r="Y176" s="174"/>
      <c r="Z176" s="174"/>
      <c r="AA176" s="174"/>
      <c r="AB176" s="174"/>
      <c r="AC176" s="174"/>
      <c r="AD176" s="174"/>
      <c r="AE176" s="174"/>
      <c r="AF176" s="174"/>
      <c r="AG176" s="174"/>
      <c r="AH176" s="174"/>
      <c r="AI176" s="174"/>
      <c r="AJ176" s="174"/>
      <c r="AK176" s="174"/>
      <c r="AL176" s="174"/>
      <c r="AM176" s="174"/>
      <c r="AN176" s="174"/>
      <c r="AO176" s="174"/>
      <c r="AP176" s="174"/>
      <c r="AQ176" s="174"/>
      <c r="AR176" s="174"/>
      <c r="AS176" s="174"/>
      <c r="AT176" s="174"/>
      <c r="AU176" s="174"/>
      <c r="AV176" s="174"/>
      <c r="AW176" s="174"/>
      <c r="AX176" s="174"/>
      <c r="AY176" s="174"/>
      <c r="AZ176" s="174"/>
      <c r="BA176" s="174"/>
      <c r="BB176" s="174"/>
      <c r="BC176" s="174"/>
      <c r="BD176" s="174"/>
      <c r="BE176" s="174"/>
      <c r="BF176" s="174"/>
      <c r="BG176" s="174"/>
      <c r="BH176" s="174"/>
      <c r="BI176" s="174"/>
      <c r="BJ176" s="174"/>
      <c r="BK176" s="174"/>
      <c r="BL176" s="174"/>
      <c r="BM176" s="174"/>
      <c r="BN176" s="174"/>
      <c r="BO176" s="174"/>
      <c r="BP176" s="174"/>
      <c r="BQ176" s="174"/>
      <c r="BR176" s="174"/>
      <c r="BS176" s="174"/>
      <c r="BT176" s="174"/>
      <c r="BU176" s="174"/>
      <c r="BV176" s="174"/>
      <c r="BW176" s="174"/>
      <c r="BX176" s="174"/>
      <c r="BY176" s="174"/>
      <c r="BZ176" s="174"/>
      <c r="CA176" s="174"/>
      <c r="CB176" s="174"/>
      <c r="CC176" s="174"/>
      <c r="CD176" s="174"/>
      <c r="CE176" s="174"/>
      <c r="CF176" s="174"/>
      <c r="CG176" s="174"/>
      <c r="CH176" s="174"/>
      <c r="CI176" s="174"/>
      <c r="CJ176" s="174"/>
      <c r="CK176" s="174"/>
      <c r="CL176" s="174"/>
      <c r="CM176" s="174"/>
      <c r="CN176" s="174"/>
      <c r="CO176" s="174"/>
      <c r="CP176" s="174"/>
      <c r="CQ176" s="174"/>
      <c r="CR176" s="174"/>
      <c r="CS176" s="174"/>
      <c r="CT176" s="174"/>
      <c r="CU176" s="174"/>
      <c r="CV176" s="174"/>
      <c r="CW176" s="174"/>
      <c r="CX176" s="174"/>
      <c r="CY176" s="174"/>
      <c r="CZ176" s="174"/>
      <c r="DA176" s="174"/>
      <c r="DB176" s="174"/>
      <c r="DC176" s="174"/>
      <c r="DD176" s="174"/>
      <c r="DE176" s="174"/>
      <c r="DF176" s="174"/>
      <c r="DG176" s="174"/>
      <c r="DH176" s="174"/>
      <c r="DI176" s="174"/>
      <c r="DJ176" s="174"/>
      <c r="DK176" s="174"/>
      <c r="DL176" s="174"/>
      <c r="DM176" s="174"/>
      <c r="DN176" s="174"/>
      <c r="DO176" s="174"/>
      <c r="DP176" s="174"/>
      <c r="DQ176" s="174"/>
      <c r="DR176" s="174"/>
      <c r="DS176" s="174"/>
      <c r="DT176" s="174"/>
      <c r="DU176" s="174"/>
      <c r="DV176" s="174"/>
      <c r="DW176" s="174"/>
      <c r="DX176" s="174"/>
      <c r="DY176" s="174"/>
      <c r="DZ176" s="174"/>
      <c r="EA176" s="174"/>
      <c r="EB176" s="174"/>
      <c r="EC176" s="174"/>
      <c r="ED176" s="174"/>
      <c r="EE176" s="174"/>
      <c r="EF176" s="174"/>
      <c r="EG176" s="174"/>
      <c r="EH176" s="174"/>
      <c r="EI176" s="174"/>
      <c r="EJ176" s="174"/>
      <c r="EK176" s="174"/>
      <c r="EL176" s="174"/>
      <c r="EM176" s="174"/>
      <c r="EN176" s="174"/>
      <c r="EO176" s="174"/>
      <c r="EP176" s="174"/>
      <c r="EQ176" s="174"/>
      <c r="ER176" s="174"/>
      <c r="ES176" s="174"/>
      <c r="ET176" s="174"/>
      <c r="EU176" s="174"/>
      <c r="EV176" s="174"/>
      <c r="EW176" s="174"/>
      <c r="EX176" s="174"/>
      <c r="EY176" s="174"/>
      <c r="EZ176" s="174"/>
      <c r="FA176" s="174"/>
      <c r="FB176" s="174"/>
      <c r="FC176" s="174"/>
      <c r="FD176" s="174"/>
      <c r="FE176" s="174"/>
      <c r="FF176" s="174"/>
      <c r="FG176" s="174"/>
      <c r="FH176" s="174"/>
      <c r="FI176" s="174"/>
      <c r="FJ176" s="174"/>
      <c r="FK176" s="174"/>
      <c r="FL176" s="174"/>
      <c r="FM176" s="174"/>
      <c r="FN176" s="174"/>
      <c r="FO176" s="174"/>
      <c r="FP176" s="174"/>
      <c r="FQ176" s="174"/>
      <c r="FR176" s="174"/>
      <c r="FS176" s="174"/>
      <c r="FT176" s="174"/>
      <c r="FU176" s="174"/>
      <c r="FV176" s="174"/>
      <c r="FW176" s="174"/>
      <c r="FX176" s="174"/>
      <c r="FY176" s="174"/>
      <c r="FZ176" s="174"/>
      <c r="GA176" s="174"/>
      <c r="GB176" s="174"/>
      <c r="GC176" s="174"/>
      <c r="GD176" s="174"/>
      <c r="GE176" s="174"/>
      <c r="GF176" s="174"/>
      <c r="GG176" s="174"/>
      <c r="GH176" s="174"/>
      <c r="GI176" s="174"/>
      <c r="GJ176" s="174"/>
      <c r="GK176" s="174"/>
      <c r="GL176" s="174"/>
      <c r="GM176" s="174"/>
      <c r="GN176" s="174"/>
      <c r="GO176" s="174"/>
      <c r="GP176" s="174"/>
      <c r="GQ176" s="174"/>
      <c r="GR176" s="174"/>
      <c r="GS176" s="174"/>
      <c r="GT176" s="174"/>
      <c r="GU176" s="174"/>
      <c r="GV176" s="174"/>
      <c r="GW176" s="174"/>
      <c r="GX176" s="174"/>
      <c r="GY176" s="174"/>
      <c r="GZ176" s="174"/>
      <c r="HA176" s="174"/>
      <c r="HB176" s="174"/>
      <c r="HC176" s="174"/>
      <c r="HD176" s="174"/>
      <c r="HE176" s="174"/>
      <c r="HF176" s="174"/>
      <c r="HG176" s="174"/>
      <c r="HH176" s="174"/>
      <c r="HI176" s="174"/>
      <c r="HJ176" s="174"/>
      <c r="HK176" s="174"/>
      <c r="HL176" s="174"/>
      <c r="HM176" s="174"/>
      <c r="HN176" s="174"/>
      <c r="HO176" s="174"/>
      <c r="HP176" s="174"/>
      <c r="HQ176" s="174"/>
      <c r="HR176" s="174"/>
      <c r="HS176" s="174"/>
      <c r="HT176" s="174"/>
      <c r="HU176" s="174"/>
      <c r="HV176" s="174"/>
      <c r="HW176" s="174"/>
      <c r="HX176" s="174"/>
      <c r="HY176" s="174"/>
      <c r="HZ176" s="174"/>
      <c r="IA176" s="174"/>
      <c r="IB176" s="174"/>
      <c r="IC176" s="174"/>
      <c r="ID176" s="174"/>
      <c r="IE176" s="174"/>
      <c r="IF176" s="174"/>
      <c r="IG176" s="174"/>
      <c r="IH176" s="174"/>
      <c r="II176" s="174"/>
      <c r="IJ176" s="174"/>
      <c r="IK176" s="174"/>
      <c r="IL176" s="174"/>
      <c r="IM176" s="174"/>
      <c r="IN176" s="174"/>
      <c r="IO176" s="174"/>
      <c r="IP176" s="174"/>
      <c r="IQ176" s="174"/>
      <c r="IR176" s="174"/>
      <c r="IS176" s="174"/>
      <c r="IT176" s="174"/>
      <c r="IU176" s="174"/>
      <c r="IV176" s="174"/>
      <c r="IW176" s="174"/>
      <c r="IX176" s="174"/>
      <c r="IY176" s="174"/>
      <c r="IZ176" s="174"/>
      <c r="JA176" s="174"/>
      <c r="JB176" s="174"/>
      <c r="JC176" s="174"/>
      <c r="JD176" s="174"/>
      <c r="JE176" s="174"/>
      <c r="JF176" s="174"/>
      <c r="JG176" s="174"/>
      <c r="JH176" s="174"/>
      <c r="JI176" s="174"/>
      <c r="JJ176" s="174"/>
      <c r="JK176" s="174"/>
      <c r="JL176" s="174"/>
      <c r="JM176" s="174"/>
      <c r="JN176" s="174"/>
      <c r="JO176" s="174"/>
      <c r="JP176" s="174"/>
      <c r="JQ176" s="174"/>
      <c r="JR176" s="174"/>
      <c r="JS176" s="174"/>
      <c r="JT176" s="174"/>
      <c r="JU176" s="174"/>
      <c r="JV176" s="174"/>
      <c r="JW176" s="174"/>
      <c r="JX176" s="174"/>
      <c r="JY176" s="174"/>
      <c r="JZ176" s="174"/>
      <c r="KA176" s="174"/>
      <c r="KB176" s="174"/>
      <c r="KC176" s="174"/>
      <c r="KD176" s="174"/>
      <c r="KE176" s="174"/>
      <c r="KF176" s="174"/>
      <c r="KG176" s="174"/>
      <c r="KH176" s="174"/>
      <c r="KI176" s="174"/>
      <c r="KJ176" s="174"/>
      <c r="KK176" s="174"/>
      <c r="KL176" s="174"/>
      <c r="KM176" s="174"/>
      <c r="KN176" s="174"/>
      <c r="KO176" s="174"/>
      <c r="KP176" s="174"/>
      <c r="KQ176" s="174"/>
      <c r="KR176" s="174"/>
      <c r="KS176" s="174"/>
      <c r="KT176" s="174"/>
      <c r="KU176" s="174"/>
      <c r="KV176" s="174"/>
      <c r="KW176" s="174"/>
      <c r="KX176" s="174"/>
      <c r="KY176" s="174"/>
      <c r="KZ176" s="174"/>
      <c r="LA176" s="174"/>
      <c r="LB176" s="174"/>
      <c r="LC176" s="174"/>
      <c r="LD176" s="174"/>
      <c r="LE176" s="174"/>
      <c r="LF176" s="174"/>
      <c r="LG176" s="174"/>
      <c r="LH176" s="174"/>
      <c r="LI176" s="174"/>
      <c r="LJ176" s="174"/>
      <c r="LK176" s="174"/>
      <c r="LL176" s="174"/>
      <c r="LM176" s="174"/>
      <c r="LN176" s="174"/>
      <c r="LO176" s="174"/>
      <c r="LP176" s="174"/>
      <c r="LQ176" s="174"/>
      <c r="LR176" s="174"/>
      <c r="LS176" s="174"/>
      <c r="LT176" s="174"/>
      <c r="LU176" s="174"/>
      <c r="LV176" s="174"/>
      <c r="LW176" s="174"/>
      <c r="LX176" s="174"/>
      <c r="LY176" s="174"/>
      <c r="LZ176" s="174"/>
      <c r="MA176" s="174"/>
      <c r="MB176" s="174"/>
      <c r="MC176" s="174"/>
      <c r="MD176" s="174"/>
      <c r="ME176" s="174"/>
      <c r="MF176" s="174"/>
      <c r="MG176" s="174"/>
      <c r="MH176" s="174"/>
      <c r="MI176" s="174"/>
      <c r="MJ176" s="174"/>
      <c r="MK176" s="174"/>
      <c r="ML176" s="174"/>
      <c r="MM176" s="174"/>
      <c r="MN176" s="174"/>
      <c r="MO176" s="174"/>
      <c r="MP176" s="174"/>
      <c r="MQ176" s="174"/>
      <c r="MR176" s="174"/>
      <c r="MS176" s="174"/>
      <c r="MT176" s="174"/>
      <c r="MU176" s="174"/>
      <c r="MV176" s="174"/>
      <c r="MW176" s="174"/>
      <c r="MX176" s="174"/>
      <c r="MY176" s="174"/>
      <c r="MZ176" s="174"/>
      <c r="NA176" s="174"/>
      <c r="NB176" s="174"/>
      <c r="NC176" s="174"/>
      <c r="ND176" s="174"/>
      <c r="NE176" s="174"/>
      <c r="NF176" s="174"/>
      <c r="NG176" s="174"/>
      <c r="NH176" s="174"/>
      <c r="NI176" s="174"/>
      <c r="NJ176" s="174"/>
      <c r="NK176" s="174"/>
      <c r="NL176" s="174"/>
      <c r="NM176" s="174"/>
      <c r="NN176" s="174"/>
      <c r="NO176" s="174"/>
      <c r="NP176" s="174"/>
      <c r="NQ176" s="174"/>
      <c r="NR176" s="174"/>
      <c r="NS176" s="174"/>
      <c r="NT176" s="174"/>
      <c r="NU176" s="174"/>
      <c r="NV176" s="174"/>
      <c r="NW176" s="174"/>
      <c r="NX176" s="174"/>
      <c r="NY176" s="174"/>
      <c r="NZ176" s="174"/>
      <c r="OA176" s="174"/>
      <c r="OB176" s="174"/>
      <c r="OC176" s="174"/>
      <c r="OD176" s="174"/>
      <c r="OE176" s="174"/>
      <c r="OF176" s="174"/>
      <c r="OG176" s="174"/>
      <c r="OH176" s="174"/>
      <c r="OI176" s="174"/>
      <c r="OJ176" s="174"/>
      <c r="OK176" s="174"/>
      <c r="OL176" s="174"/>
      <c r="OM176" s="174"/>
      <c r="ON176" s="174"/>
      <c r="OO176" s="174"/>
      <c r="OP176" s="174"/>
      <c r="OQ176" s="174"/>
      <c r="OR176" s="174"/>
      <c r="OS176" s="174"/>
      <c r="OT176" s="174"/>
      <c r="OU176" s="174"/>
      <c r="OV176" s="174"/>
      <c r="OW176" s="174"/>
      <c r="OX176" s="174"/>
      <c r="OY176" s="174"/>
      <c r="OZ176" s="174"/>
      <c r="PA176" s="174"/>
      <c r="PB176" s="174"/>
      <c r="PC176" s="174"/>
      <c r="PD176" s="174"/>
      <c r="PE176" s="174"/>
      <c r="PF176" s="174"/>
      <c r="PG176" s="174"/>
      <c r="PH176" s="174"/>
      <c r="PI176" s="174"/>
      <c r="PJ176" s="174"/>
      <c r="PK176" s="174"/>
      <c r="PL176" s="174"/>
      <c r="PM176" s="174"/>
      <c r="PN176" s="174"/>
      <c r="PO176" s="174"/>
      <c r="PP176" s="174"/>
      <c r="PQ176" s="174"/>
      <c r="PR176" s="174"/>
      <c r="PS176" s="174"/>
      <c r="PT176" s="174"/>
      <c r="PU176" s="174"/>
      <c r="PV176" s="174"/>
      <c r="PW176" s="174"/>
      <c r="PX176" s="174"/>
      <c r="PY176" s="174"/>
      <c r="PZ176" s="174"/>
      <c r="QA176" s="174"/>
      <c r="QB176" s="174"/>
      <c r="QC176" s="174"/>
      <c r="QD176" s="174"/>
      <c r="QE176" s="174"/>
      <c r="QF176" s="174"/>
      <c r="QG176" s="174"/>
      <c r="QH176" s="174"/>
      <c r="QI176" s="174"/>
      <c r="QJ176" s="174"/>
      <c r="QK176" s="174"/>
      <c r="QL176" s="174"/>
      <c r="QM176" s="174"/>
      <c r="QN176" s="174"/>
      <c r="QO176" s="174"/>
      <c r="QP176" s="174"/>
      <c r="QQ176" s="174"/>
      <c r="QR176" s="174"/>
      <c r="QS176" s="174"/>
      <c r="QT176" s="174"/>
      <c r="QU176" s="174"/>
      <c r="QV176" s="174"/>
      <c r="QW176" s="174"/>
      <c r="QX176" s="174"/>
      <c r="QY176" s="174"/>
      <c r="QZ176" s="174"/>
      <c r="RA176" s="174"/>
      <c r="RB176" s="174"/>
      <c r="RC176" s="174"/>
      <c r="RD176" s="174"/>
      <c r="RE176" s="174"/>
      <c r="RF176" s="174"/>
      <c r="RG176" s="174"/>
      <c r="RH176" s="174"/>
      <c r="RI176" s="174"/>
      <c r="RJ176" s="174"/>
      <c r="RK176" s="174"/>
      <c r="RL176" s="174"/>
      <c r="RM176" s="174"/>
      <c r="RN176" s="174"/>
      <c r="RO176" s="174"/>
      <c r="RP176" s="174"/>
      <c r="RQ176" s="174"/>
      <c r="RR176" s="174"/>
      <c r="RS176" s="174"/>
      <c r="RT176" s="174"/>
      <c r="RU176" s="174"/>
      <c r="RV176" s="174"/>
      <c r="RW176" s="174"/>
      <c r="RX176" s="174"/>
      <c r="RY176" s="174"/>
      <c r="RZ176" s="174"/>
      <c r="SA176" s="174"/>
      <c r="SB176" s="174"/>
      <c r="SC176" s="174"/>
      <c r="SD176" s="174"/>
      <c r="SE176" s="174"/>
      <c r="SF176" s="174"/>
      <c r="SG176" s="174"/>
      <c r="SH176" s="174"/>
      <c r="SI176" s="174"/>
      <c r="SJ176" s="174"/>
      <c r="SK176" s="174"/>
      <c r="SL176" s="174"/>
      <c r="SM176" s="174"/>
      <c r="SN176" s="174"/>
      <c r="SO176" s="174"/>
      <c r="SP176" s="174"/>
      <c r="SQ176" s="174"/>
      <c r="SR176" s="174"/>
      <c r="SS176" s="174"/>
      <c r="ST176" s="174"/>
      <c r="SU176" s="174"/>
      <c r="SV176" s="174"/>
      <c r="SW176" s="174"/>
      <c r="SX176" s="174"/>
      <c r="SY176" s="174"/>
      <c r="SZ176" s="174"/>
      <c r="TA176" s="174"/>
      <c r="TB176" s="174"/>
      <c r="TC176" s="174"/>
      <c r="TD176" s="174"/>
      <c r="TE176" s="174"/>
      <c r="TF176" s="174"/>
      <c r="TG176" s="174"/>
      <c r="TH176" s="174"/>
      <c r="TI176" s="174"/>
      <c r="TJ176" s="174"/>
      <c r="TK176" s="174"/>
      <c r="TL176" s="174"/>
      <c r="TM176" s="174"/>
      <c r="TN176" s="174"/>
      <c r="TO176" s="174"/>
      <c r="TP176" s="174"/>
      <c r="TQ176" s="174"/>
      <c r="TR176" s="174"/>
      <c r="TS176" s="174"/>
      <c r="TT176" s="174"/>
      <c r="TU176" s="174"/>
      <c r="TV176" s="174"/>
      <c r="TW176" s="174"/>
      <c r="TX176" s="174"/>
      <c r="TY176" s="174"/>
      <c r="TZ176" s="174"/>
      <c r="UA176" s="174"/>
      <c r="UB176" s="174"/>
      <c r="UC176" s="174"/>
      <c r="UD176" s="174"/>
      <c r="UE176" s="174"/>
      <c r="UF176" s="174"/>
      <c r="UG176" s="174"/>
      <c r="UH176" s="174"/>
      <c r="UI176" s="174"/>
      <c r="UJ176" s="174"/>
      <c r="UK176" s="174"/>
      <c r="UL176" s="174"/>
      <c r="UM176" s="174"/>
      <c r="UN176" s="174"/>
      <c r="UO176" s="174"/>
      <c r="UP176" s="174"/>
      <c r="UQ176" s="174"/>
      <c r="UR176" s="174"/>
      <c r="US176" s="174"/>
      <c r="UT176" s="174"/>
      <c r="UU176" s="174"/>
      <c r="UV176" s="174"/>
      <c r="UW176" s="174"/>
      <c r="UX176" s="174"/>
      <c r="UY176" s="174"/>
      <c r="UZ176" s="174"/>
      <c r="VA176" s="174"/>
      <c r="VB176" s="174"/>
      <c r="VC176" s="174"/>
      <c r="VD176" s="174"/>
      <c r="VE176" s="174"/>
      <c r="VF176" s="174"/>
      <c r="VG176" s="174"/>
      <c r="VH176" s="174"/>
      <c r="VI176" s="174"/>
      <c r="VJ176" s="174"/>
      <c r="VK176" s="174"/>
      <c r="VL176" s="174"/>
      <c r="VM176" s="174"/>
      <c r="VN176" s="174"/>
      <c r="VO176" s="174"/>
      <c r="VP176" s="174"/>
      <c r="VQ176" s="174"/>
      <c r="VR176" s="174"/>
      <c r="VS176" s="174"/>
      <c r="VT176" s="174"/>
      <c r="VU176" s="174"/>
      <c r="VV176" s="174"/>
      <c r="VW176" s="174"/>
      <c r="VX176" s="174"/>
      <c r="VY176" s="174"/>
      <c r="VZ176" s="174"/>
      <c r="WA176" s="174"/>
      <c r="WB176" s="174"/>
      <c r="WC176" s="174"/>
      <c r="WD176" s="174"/>
      <c r="WE176" s="174"/>
      <c r="WF176" s="174"/>
      <c r="WG176" s="174"/>
      <c r="WH176" s="174"/>
      <c r="WI176" s="174"/>
      <c r="WJ176" s="174"/>
      <c r="WK176" s="174"/>
      <c r="WL176" s="174"/>
      <c r="WM176" s="174"/>
      <c r="WN176" s="174"/>
      <c r="WO176" s="174"/>
      <c r="WP176" s="174"/>
      <c r="WQ176" s="174"/>
      <c r="WR176" s="174"/>
      <c r="WS176" s="174"/>
      <c r="WT176" s="174"/>
      <c r="WU176" s="174"/>
      <c r="WV176" s="174"/>
      <c r="WW176" s="174"/>
      <c r="WX176" s="174"/>
      <c r="WY176" s="174"/>
      <c r="WZ176" s="174"/>
      <c r="XA176" s="174"/>
      <c r="XB176" s="174"/>
      <c r="XC176" s="174"/>
      <c r="XD176" s="174"/>
      <c r="XE176" s="174"/>
      <c r="XF176" s="174"/>
      <c r="XG176" s="174"/>
      <c r="XH176" s="174"/>
      <c r="XI176" s="174"/>
      <c r="XJ176" s="174"/>
      <c r="XK176" s="174"/>
      <c r="XL176" s="174"/>
      <c r="XM176" s="174"/>
      <c r="XN176" s="174"/>
      <c r="XO176" s="174"/>
      <c r="XP176" s="174"/>
      <c r="XQ176" s="174"/>
      <c r="XR176" s="174"/>
      <c r="XS176" s="174"/>
      <c r="XT176" s="174"/>
      <c r="XU176" s="174"/>
      <c r="XV176" s="174"/>
      <c r="XW176" s="174"/>
      <c r="XX176" s="174"/>
      <c r="XY176" s="174"/>
      <c r="XZ176" s="174"/>
      <c r="YA176" s="174"/>
      <c r="YB176" s="174"/>
      <c r="YC176" s="174"/>
      <c r="YD176" s="174"/>
      <c r="YE176" s="174"/>
      <c r="YF176" s="174"/>
      <c r="YG176" s="174"/>
      <c r="YH176" s="174"/>
      <c r="YI176" s="174"/>
      <c r="YJ176" s="174"/>
      <c r="YK176" s="174"/>
      <c r="YL176" s="174"/>
      <c r="YM176" s="174"/>
      <c r="YN176" s="174"/>
      <c r="YO176" s="174"/>
      <c r="YP176" s="174"/>
      <c r="YQ176" s="174"/>
      <c r="YR176" s="174"/>
      <c r="YS176" s="174"/>
      <c r="YT176" s="174"/>
      <c r="YU176" s="174"/>
      <c r="YV176" s="174"/>
      <c r="YW176" s="174"/>
      <c r="YX176" s="174"/>
      <c r="YY176" s="174"/>
      <c r="YZ176" s="174"/>
      <c r="ZA176" s="174"/>
      <c r="ZB176" s="174"/>
      <c r="ZC176" s="174"/>
      <c r="ZD176" s="174"/>
      <c r="ZE176" s="174"/>
      <c r="ZF176" s="174"/>
      <c r="ZG176" s="174"/>
      <c r="ZH176" s="174"/>
      <c r="ZI176" s="174"/>
      <c r="ZJ176" s="174"/>
      <c r="ZK176" s="174"/>
      <c r="ZL176" s="174"/>
      <c r="ZM176" s="174"/>
      <c r="ZN176" s="174"/>
      <c r="ZO176" s="174"/>
      <c r="ZP176" s="174"/>
      <c r="ZQ176" s="174"/>
      <c r="ZR176" s="174"/>
      <c r="ZS176" s="174"/>
      <c r="ZT176" s="174"/>
      <c r="ZU176" s="174"/>
      <c r="ZV176" s="174"/>
      <c r="ZW176" s="174"/>
      <c r="ZX176" s="174"/>
      <c r="ZY176" s="174"/>
      <c r="ZZ176" s="174"/>
      <c r="AAA176" s="174"/>
      <c r="AAB176" s="174"/>
      <c r="AAC176" s="174"/>
      <c r="AAD176" s="174"/>
      <c r="AAE176" s="174"/>
      <c r="AAF176" s="174"/>
      <c r="AAG176" s="174"/>
      <c r="AAH176" s="174"/>
      <c r="AAI176" s="174"/>
      <c r="AAJ176" s="174"/>
      <c r="AAK176" s="174"/>
      <c r="AAL176" s="174"/>
      <c r="AAM176" s="174"/>
      <c r="AAN176" s="174"/>
      <c r="AAO176" s="174"/>
      <c r="AAP176" s="174"/>
      <c r="AAQ176" s="174"/>
      <c r="AAR176" s="174"/>
      <c r="AAS176" s="174"/>
      <c r="AAT176" s="174"/>
      <c r="AAU176" s="174"/>
      <c r="AAV176" s="174"/>
      <c r="AAW176" s="174"/>
      <c r="AAX176" s="174"/>
      <c r="AAY176" s="174"/>
      <c r="AAZ176" s="174"/>
      <c r="ABA176" s="174"/>
      <c r="ABB176" s="174"/>
      <c r="ABC176" s="174"/>
      <c r="ABD176" s="174"/>
      <c r="ABE176" s="174"/>
      <c r="ABF176" s="174"/>
      <c r="ABG176" s="174"/>
      <c r="ABH176" s="174"/>
      <c r="ABI176" s="174"/>
      <c r="ABJ176" s="174"/>
      <c r="ABK176" s="174"/>
      <c r="ABL176" s="174"/>
      <c r="ABM176" s="174"/>
      <c r="ABN176" s="174"/>
      <c r="ABO176" s="174"/>
      <c r="ABP176" s="174"/>
      <c r="ABQ176" s="174"/>
      <c r="ABR176" s="174"/>
      <c r="ABS176" s="174"/>
      <c r="ABT176" s="174"/>
      <c r="ABU176" s="174"/>
      <c r="ABV176" s="174"/>
      <c r="ABW176" s="174"/>
      <c r="ABX176" s="174"/>
      <c r="ABY176" s="174"/>
      <c r="ABZ176" s="174"/>
      <c r="ACA176" s="174"/>
      <c r="ACB176" s="174"/>
      <c r="ACC176" s="174"/>
      <c r="ACD176" s="174"/>
      <c r="ACE176" s="174"/>
      <c r="ACF176" s="174"/>
      <c r="ACG176" s="174"/>
      <c r="ACH176" s="174"/>
      <c r="ACI176" s="174"/>
      <c r="ACJ176" s="174"/>
      <c r="ACK176" s="174"/>
      <c r="ACL176" s="174"/>
      <c r="ACM176" s="174"/>
      <c r="ACN176" s="174"/>
      <c r="ACO176" s="174"/>
      <c r="ACP176" s="174"/>
      <c r="ACQ176" s="174"/>
      <c r="ACR176" s="174"/>
      <c r="ACS176" s="174"/>
      <c r="ACT176" s="174"/>
      <c r="ACU176" s="174"/>
      <c r="ACV176" s="174"/>
      <c r="ACW176" s="174"/>
      <c r="ACX176" s="174"/>
      <c r="ACY176" s="174"/>
      <c r="ACZ176" s="174"/>
      <c r="ADA176" s="174"/>
      <c r="ADB176" s="174"/>
      <c r="ADC176" s="174"/>
      <c r="ADD176" s="174"/>
      <c r="ADE176" s="174"/>
      <c r="ADF176" s="174"/>
      <c r="ADG176" s="174"/>
      <c r="ADH176" s="174"/>
      <c r="ADI176" s="174"/>
      <c r="ADJ176" s="174"/>
      <c r="ADK176" s="174"/>
      <c r="ADL176" s="174"/>
      <c r="ADM176" s="174"/>
      <c r="ADN176" s="174"/>
      <c r="ADO176" s="174"/>
      <c r="ADP176" s="174"/>
      <c r="ADQ176" s="174"/>
      <c r="ADR176" s="174"/>
      <c r="ADS176" s="174"/>
      <c r="ADT176" s="174"/>
      <c r="ADU176" s="174"/>
      <c r="ADV176" s="174"/>
      <c r="ADW176" s="174"/>
      <c r="ADX176" s="174"/>
      <c r="ADY176" s="174"/>
      <c r="ADZ176" s="174"/>
      <c r="AEA176" s="174"/>
      <c r="AEB176" s="174"/>
      <c r="AEC176" s="174"/>
      <c r="AED176" s="174"/>
      <c r="AEE176" s="174"/>
      <c r="AEF176" s="174"/>
      <c r="AEG176" s="174"/>
      <c r="AEH176" s="174"/>
      <c r="AEI176" s="174"/>
      <c r="AEJ176" s="174"/>
      <c r="AEK176" s="174"/>
      <c r="AEL176" s="174"/>
      <c r="AEM176" s="174"/>
      <c r="AEN176" s="174"/>
      <c r="AEO176" s="174"/>
      <c r="AEP176" s="174"/>
      <c r="AEQ176" s="174"/>
      <c r="AER176" s="174"/>
      <c r="AES176" s="174"/>
      <c r="AET176" s="174"/>
      <c r="AEU176" s="174"/>
      <c r="AEV176" s="174"/>
      <c r="AEW176" s="174"/>
      <c r="AEX176" s="174"/>
      <c r="AEY176" s="174"/>
      <c r="AEZ176" s="174"/>
      <c r="AFA176" s="174"/>
      <c r="AFB176" s="174"/>
      <c r="AFC176" s="174"/>
      <c r="AFD176" s="174"/>
      <c r="AFE176" s="174"/>
      <c r="AFF176" s="174"/>
      <c r="AFG176" s="174"/>
      <c r="AFH176" s="174"/>
      <c r="AFI176" s="174"/>
      <c r="AFJ176" s="174"/>
      <c r="AFK176" s="174"/>
      <c r="AFL176" s="174"/>
      <c r="AFM176" s="174"/>
      <c r="AFN176" s="174"/>
      <c r="AFO176" s="174"/>
      <c r="AFP176" s="174"/>
      <c r="AFQ176" s="174"/>
      <c r="AFR176" s="174"/>
      <c r="AFS176" s="174"/>
      <c r="AFT176" s="174"/>
      <c r="AFU176" s="174"/>
      <c r="AFV176" s="174"/>
      <c r="AFW176" s="174"/>
      <c r="AFX176" s="174"/>
      <c r="AFY176" s="174"/>
      <c r="AFZ176" s="174"/>
      <c r="AGA176" s="174"/>
      <c r="AGB176" s="174"/>
      <c r="AGC176" s="174"/>
      <c r="AGD176" s="174"/>
      <c r="AGE176" s="174"/>
      <c r="AGF176" s="174"/>
      <c r="AGG176" s="174"/>
      <c r="AGH176" s="174"/>
      <c r="AGI176" s="174"/>
      <c r="AGJ176" s="174"/>
      <c r="AGK176" s="174"/>
      <c r="AGL176" s="174"/>
      <c r="AGM176" s="174"/>
      <c r="AGN176" s="174"/>
      <c r="AGO176" s="174"/>
      <c r="AGP176" s="174"/>
      <c r="AGQ176" s="174"/>
      <c r="AGR176" s="174"/>
      <c r="AGS176" s="174"/>
      <c r="AGT176" s="174"/>
      <c r="AGU176" s="174"/>
      <c r="AGV176" s="174"/>
      <c r="AGW176" s="174"/>
      <c r="AGX176" s="174"/>
      <c r="AGY176" s="174"/>
      <c r="AGZ176" s="174"/>
      <c r="AHA176" s="174"/>
      <c r="AHB176" s="174"/>
      <c r="AHC176" s="174"/>
      <c r="AHD176" s="174"/>
      <c r="AHE176" s="174"/>
      <c r="AHF176" s="174"/>
      <c r="AHG176" s="174"/>
      <c r="AHH176" s="174"/>
      <c r="AHI176" s="174"/>
      <c r="AHJ176" s="174"/>
      <c r="AHK176" s="174"/>
      <c r="AHL176" s="174"/>
      <c r="AHM176" s="174"/>
      <c r="AHN176" s="174"/>
      <c r="AHO176" s="174"/>
      <c r="AHP176" s="174"/>
      <c r="AHQ176" s="174"/>
      <c r="AHR176" s="174"/>
      <c r="AHS176" s="174"/>
      <c r="AHT176" s="174"/>
      <c r="AHU176" s="174"/>
      <c r="AHV176" s="174"/>
      <c r="AHW176" s="174"/>
      <c r="AHX176" s="174"/>
      <c r="AHY176" s="174"/>
      <c r="AHZ176" s="174"/>
      <c r="AIA176" s="174"/>
      <c r="AIB176" s="174"/>
      <c r="AIC176" s="174"/>
      <c r="AID176" s="174"/>
      <c r="AIE176" s="174"/>
      <c r="AIF176" s="174"/>
      <c r="AIG176" s="174"/>
      <c r="AIH176" s="174"/>
      <c r="AII176" s="174"/>
      <c r="AIJ176" s="174"/>
      <c r="AIK176" s="174"/>
      <c r="AIL176" s="174"/>
      <c r="AIM176" s="174"/>
      <c r="AIN176" s="174"/>
      <c r="AIO176" s="174"/>
      <c r="AIP176" s="174"/>
      <c r="AIQ176" s="174"/>
      <c r="AIR176" s="174"/>
      <c r="AIS176" s="174"/>
      <c r="AIT176" s="174"/>
      <c r="AIU176" s="174"/>
      <c r="AIV176" s="174"/>
      <c r="AIW176" s="174"/>
      <c r="AIX176" s="174"/>
      <c r="AIY176" s="174"/>
      <c r="AIZ176" s="174"/>
      <c r="AJA176" s="174"/>
      <c r="AJB176" s="174"/>
      <c r="AJC176" s="174"/>
      <c r="AJD176" s="174"/>
      <c r="AJE176" s="174"/>
      <c r="AJF176" s="174"/>
      <c r="AJG176" s="174"/>
      <c r="AJH176" s="174"/>
      <c r="AJI176" s="174"/>
      <c r="AJJ176" s="174"/>
      <c r="AJK176" s="174"/>
      <c r="AJL176" s="174"/>
      <c r="AJM176" s="174"/>
      <c r="AJN176" s="174"/>
      <c r="AJO176" s="174"/>
      <c r="AJP176" s="174"/>
      <c r="AJQ176" s="174"/>
      <c r="AJR176" s="174"/>
      <c r="AJS176" s="174"/>
      <c r="AJT176" s="174"/>
      <c r="AJU176" s="174"/>
      <c r="AJV176" s="174"/>
      <c r="AJW176" s="174"/>
      <c r="AJX176" s="174"/>
      <c r="AJY176" s="174"/>
      <c r="AJZ176" s="174"/>
      <c r="AKA176" s="174"/>
      <c r="AKB176" s="174"/>
      <c r="AKC176" s="174"/>
      <c r="AKD176" s="174"/>
      <c r="AKE176" s="174"/>
      <c r="AKF176" s="174"/>
      <c r="AKG176" s="174"/>
      <c r="AKH176" s="174"/>
      <c r="AKI176" s="174"/>
      <c r="AKJ176" s="174"/>
      <c r="AKK176" s="174"/>
      <c r="AKL176" s="174"/>
      <c r="AKM176" s="174"/>
      <c r="AKN176" s="174"/>
      <c r="AKO176" s="174"/>
      <c r="AKP176" s="174"/>
      <c r="AKQ176" s="174"/>
      <c r="AKR176" s="174"/>
      <c r="AKS176" s="174"/>
      <c r="AKT176" s="174"/>
      <c r="AKU176" s="174"/>
      <c r="AKV176" s="174"/>
      <c r="AKW176" s="174"/>
      <c r="AKX176" s="174"/>
      <c r="AKY176" s="174"/>
      <c r="AKZ176" s="174"/>
      <c r="ALA176" s="174"/>
      <c r="ALB176" s="174"/>
      <c r="ALC176" s="174"/>
      <c r="ALD176" s="174"/>
      <c r="ALE176" s="174"/>
      <c r="ALF176" s="174"/>
      <c r="ALG176" s="174"/>
      <c r="ALH176" s="174"/>
      <c r="ALI176" s="174"/>
      <c r="ALJ176" s="174"/>
      <c r="ALK176" s="174"/>
      <c r="ALL176" s="174"/>
      <c r="ALM176" s="174"/>
      <c r="ALN176" s="174"/>
      <c r="ALO176" s="174"/>
      <c r="ALP176" s="174"/>
      <c r="ALQ176" s="174"/>
      <c r="ALR176" s="174"/>
      <c r="ALS176" s="174"/>
      <c r="ALT176" s="174"/>
      <c r="ALU176" s="174"/>
      <c r="ALV176" s="174"/>
      <c r="ALW176" s="174"/>
      <c r="ALX176" s="174"/>
      <c r="ALY176" s="174"/>
      <c r="ALZ176" s="174"/>
      <c r="AMA176" s="174"/>
      <c r="AMB176" s="174"/>
      <c r="AMC176" s="174"/>
      <c r="AMD176" s="174"/>
      <c r="AME176" s="174"/>
      <c r="AMF176" s="174"/>
      <c r="AMG176" s="174"/>
      <c r="AMH176" s="174"/>
      <c r="AMI176" s="174"/>
      <c r="AMJ176" s="174"/>
      <c r="AMK176" s="174"/>
    </row>
    <row r="177" spans="1:254" s="210" customFormat="1" ht="18" customHeight="1">
      <c r="A177" s="244" t="s">
        <v>283</v>
      </c>
      <c r="B177" s="244"/>
      <c r="C177" s="244"/>
      <c r="D177" s="244"/>
      <c r="E177" s="244"/>
      <c r="F177" s="244"/>
      <c r="G177" s="244"/>
      <c r="H177" s="244"/>
      <c r="I177" s="244"/>
      <c r="J177" s="244"/>
      <c r="K177" s="244"/>
      <c r="L177" s="244"/>
      <c r="M177" s="244"/>
      <c r="N177" s="244"/>
      <c r="O177" s="244"/>
      <c r="P177" s="244"/>
      <c r="Q177" s="244"/>
      <c r="R177" s="244"/>
      <c r="S177" s="244"/>
      <c r="T177" s="244"/>
      <c r="U177" s="244"/>
      <c r="V177" s="209"/>
    </row>
    <row r="178" spans="1:254" ht="72">
      <c r="A178" s="16">
        <v>1</v>
      </c>
      <c r="B178" s="103" t="s">
        <v>284</v>
      </c>
      <c r="C178" s="107">
        <v>1964</v>
      </c>
      <c r="D178" s="107" t="s">
        <v>37</v>
      </c>
      <c r="E178" s="184" t="s">
        <v>38</v>
      </c>
      <c r="F178" s="107">
        <v>4</v>
      </c>
      <c r="G178" s="107">
        <v>2</v>
      </c>
      <c r="H178" s="290">
        <v>1273.5999999999999</v>
      </c>
      <c r="I178" s="290">
        <v>1273.5999999999999</v>
      </c>
      <c r="J178" s="290">
        <v>1217.7</v>
      </c>
      <c r="K178" s="291">
        <v>48</v>
      </c>
      <c r="L178" s="290">
        <f t="shared" ref="L178:L197" si="28">P178</f>
        <v>316958.53000000003</v>
      </c>
      <c r="M178" s="105" t="s">
        <v>37</v>
      </c>
      <c r="N178" s="105" t="s">
        <v>37</v>
      </c>
      <c r="O178" s="105" t="s">
        <v>37</v>
      </c>
      <c r="P178" s="105">
        <f>285712.76+31245.77</f>
        <v>316958.53000000003</v>
      </c>
      <c r="Q178" s="105" t="s">
        <v>39</v>
      </c>
      <c r="R178" s="19" t="s">
        <v>285</v>
      </c>
      <c r="S178" s="21">
        <f>L178/I178</f>
        <v>248.87</v>
      </c>
      <c r="T178" s="21">
        <v>2564.86</v>
      </c>
      <c r="U178" s="35">
        <v>42369</v>
      </c>
      <c r="V178" s="12">
        <v>2</v>
      </c>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row>
    <row r="179" spans="1:254" ht="36">
      <c r="A179" s="25">
        <v>2</v>
      </c>
      <c r="B179" s="103" t="s">
        <v>286</v>
      </c>
      <c r="C179" s="107">
        <v>1966</v>
      </c>
      <c r="D179" s="107" t="s">
        <v>37</v>
      </c>
      <c r="E179" s="184" t="s">
        <v>38</v>
      </c>
      <c r="F179" s="107">
        <v>5</v>
      </c>
      <c r="G179" s="107">
        <v>4</v>
      </c>
      <c r="H179" s="290">
        <v>4033</v>
      </c>
      <c r="I179" s="290">
        <v>3157.3</v>
      </c>
      <c r="J179" s="290">
        <v>609.5</v>
      </c>
      <c r="K179" s="291">
        <v>136</v>
      </c>
      <c r="L179" s="290">
        <f t="shared" si="28"/>
        <v>49445.440000000002</v>
      </c>
      <c r="M179" s="105" t="s">
        <v>37</v>
      </c>
      <c r="N179" s="105" t="s">
        <v>37</v>
      </c>
      <c r="O179" s="105" t="s">
        <v>37</v>
      </c>
      <c r="P179" s="105">
        <v>49445.440000000002</v>
      </c>
      <c r="Q179" s="105" t="s">
        <v>39</v>
      </c>
      <c r="R179" s="19" t="s">
        <v>287</v>
      </c>
      <c r="S179" s="21">
        <v>2564.86</v>
      </c>
      <c r="T179" s="21">
        <v>2564.86</v>
      </c>
      <c r="U179" s="35">
        <v>42369</v>
      </c>
      <c r="V179" s="12">
        <v>1</v>
      </c>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row>
    <row r="180" spans="1:254" ht="144">
      <c r="A180" s="25">
        <v>3</v>
      </c>
      <c r="B180" s="103" t="s">
        <v>288</v>
      </c>
      <c r="C180" s="107">
        <v>1932</v>
      </c>
      <c r="D180" s="107" t="s">
        <v>289</v>
      </c>
      <c r="E180" s="184" t="s">
        <v>38</v>
      </c>
      <c r="F180" s="107">
        <v>4</v>
      </c>
      <c r="G180" s="107">
        <v>4</v>
      </c>
      <c r="H180" s="290">
        <v>2911</v>
      </c>
      <c r="I180" s="290">
        <v>2199.3000000000002</v>
      </c>
      <c r="J180" s="290"/>
      <c r="K180" s="291">
        <v>48</v>
      </c>
      <c r="L180" s="290">
        <f t="shared" si="28"/>
        <v>1916174.47</v>
      </c>
      <c r="M180" s="105" t="s">
        <v>37</v>
      </c>
      <c r="N180" s="105" t="s">
        <v>37</v>
      </c>
      <c r="O180" s="105" t="s">
        <v>37</v>
      </c>
      <c r="P180" s="105">
        <f>312181.91+341304.21+426729.93+568818.22+267140.2</f>
        <v>1916174.47</v>
      </c>
      <c r="Q180" s="105" t="s">
        <v>39</v>
      </c>
      <c r="R180" s="19" t="s">
        <v>290</v>
      </c>
      <c r="S180" s="21">
        <v>2564.86</v>
      </c>
      <c r="T180" s="21">
        <v>2564.86</v>
      </c>
      <c r="U180" s="35">
        <v>42369</v>
      </c>
      <c r="V180" s="12">
        <v>5</v>
      </c>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row>
    <row r="181" spans="1:254" ht="184.5" customHeight="1">
      <c r="A181" s="25">
        <v>4</v>
      </c>
      <c r="B181" s="103" t="s">
        <v>291</v>
      </c>
      <c r="C181" s="107">
        <v>1962</v>
      </c>
      <c r="D181" s="107" t="s">
        <v>37</v>
      </c>
      <c r="E181" s="184" t="s">
        <v>38</v>
      </c>
      <c r="F181" s="107">
        <v>5</v>
      </c>
      <c r="G181" s="107">
        <v>4</v>
      </c>
      <c r="H181" s="290">
        <v>3444</v>
      </c>
      <c r="I181" s="290">
        <v>2480.3000000000002</v>
      </c>
      <c r="J181" s="290">
        <v>2400</v>
      </c>
      <c r="K181" s="291">
        <v>101</v>
      </c>
      <c r="L181" s="290">
        <f t="shared" si="28"/>
        <v>5329601.92</v>
      </c>
      <c r="M181" s="105" t="s">
        <v>37</v>
      </c>
      <c r="N181" s="105" t="s">
        <v>37</v>
      </c>
      <c r="O181" s="105" t="s">
        <v>37</v>
      </c>
      <c r="P181" s="105">
        <f>587027.3+660754.88+1815817+1562192.82+655420.89+48389.03</f>
        <v>5329601.92</v>
      </c>
      <c r="Q181" s="105" t="s">
        <v>39</v>
      </c>
      <c r="R181" s="19" t="s">
        <v>292</v>
      </c>
      <c r="S181" s="21">
        <v>2564.86</v>
      </c>
      <c r="T181" s="21">
        <v>2564.86</v>
      </c>
      <c r="U181" s="35">
        <v>42369</v>
      </c>
      <c r="V181" s="12">
        <v>6</v>
      </c>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row>
    <row r="182" spans="1:254" ht="108.75" customHeight="1">
      <c r="A182" s="25">
        <v>5</v>
      </c>
      <c r="B182" s="103" t="s">
        <v>293</v>
      </c>
      <c r="C182" s="107">
        <v>1964</v>
      </c>
      <c r="D182" s="107" t="s">
        <v>37</v>
      </c>
      <c r="E182" s="184" t="s">
        <v>38</v>
      </c>
      <c r="F182" s="107">
        <v>5</v>
      </c>
      <c r="G182" s="107">
        <v>2</v>
      </c>
      <c r="H182" s="290">
        <v>1796.4</v>
      </c>
      <c r="I182" s="290">
        <v>1032.5</v>
      </c>
      <c r="J182" s="290">
        <v>235.1</v>
      </c>
      <c r="K182" s="291">
        <v>40</v>
      </c>
      <c r="L182" s="290">
        <f t="shared" si="28"/>
        <v>1798536.5</v>
      </c>
      <c r="M182" s="105" t="s">
        <v>37</v>
      </c>
      <c r="N182" s="105" t="s">
        <v>37</v>
      </c>
      <c r="O182" s="105" t="s">
        <v>37</v>
      </c>
      <c r="P182" s="105">
        <f>176237.13+655578.88+792616.03+174104.46</f>
        <v>1798536.5</v>
      </c>
      <c r="Q182" s="105" t="s">
        <v>39</v>
      </c>
      <c r="R182" s="19" t="s">
        <v>294</v>
      </c>
      <c r="S182" s="21">
        <v>2019.53</v>
      </c>
      <c r="T182" s="21">
        <v>2019.53</v>
      </c>
      <c r="U182" s="35">
        <v>42369</v>
      </c>
      <c r="V182" s="12">
        <v>4</v>
      </c>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4"/>
      <c r="HW182" s="4"/>
      <c r="HX182" s="4"/>
      <c r="HY182" s="4"/>
      <c r="HZ182" s="4"/>
      <c r="IA182" s="4"/>
      <c r="IB182" s="4"/>
      <c r="IC182" s="4"/>
      <c r="ID182" s="4"/>
      <c r="IE182" s="4"/>
      <c r="IF182" s="4"/>
      <c r="IG182" s="4"/>
      <c r="IH182" s="4"/>
      <c r="II182" s="4"/>
      <c r="IJ182" s="4"/>
      <c r="IK182" s="4"/>
      <c r="IL182" s="4"/>
      <c r="IM182" s="4"/>
      <c r="IN182" s="4"/>
      <c r="IO182" s="4"/>
      <c r="IP182" s="4"/>
      <c r="IQ182" s="4"/>
      <c r="IR182" s="4"/>
      <c r="IS182" s="4"/>
      <c r="IT182" s="4"/>
    </row>
    <row r="183" spans="1:254" ht="36">
      <c r="A183" s="25">
        <v>6</v>
      </c>
      <c r="B183" s="103" t="s">
        <v>295</v>
      </c>
      <c r="C183" s="107">
        <v>1961</v>
      </c>
      <c r="D183" s="107" t="s">
        <v>37</v>
      </c>
      <c r="E183" s="184" t="s">
        <v>38</v>
      </c>
      <c r="F183" s="107">
        <v>5</v>
      </c>
      <c r="G183" s="107">
        <v>4</v>
      </c>
      <c r="H183" s="290">
        <v>4117.2</v>
      </c>
      <c r="I183" s="290">
        <v>2939.9</v>
      </c>
      <c r="J183" s="290">
        <v>217.8</v>
      </c>
      <c r="K183" s="291">
        <v>108</v>
      </c>
      <c r="L183" s="290">
        <f t="shared" si="28"/>
        <v>49919.76</v>
      </c>
      <c r="M183" s="105" t="s">
        <v>37</v>
      </c>
      <c r="N183" s="105" t="s">
        <v>37</v>
      </c>
      <c r="O183" s="105" t="s">
        <v>37</v>
      </c>
      <c r="P183" s="105">
        <f>49919.76</f>
        <v>49919.76</v>
      </c>
      <c r="Q183" s="105" t="s">
        <v>39</v>
      </c>
      <c r="R183" s="19" t="s">
        <v>287</v>
      </c>
      <c r="S183" s="21">
        <v>1862.8</v>
      </c>
      <c r="T183" s="21">
        <v>3328.05</v>
      </c>
      <c r="U183" s="35">
        <v>42369</v>
      </c>
      <c r="V183" s="12">
        <v>1</v>
      </c>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4"/>
      <c r="HW183" s="4"/>
      <c r="HX183" s="4"/>
      <c r="HY183" s="4"/>
      <c r="HZ183" s="4"/>
      <c r="IA183" s="4"/>
      <c r="IB183" s="4"/>
      <c r="IC183" s="4"/>
      <c r="ID183" s="4"/>
      <c r="IE183" s="4"/>
      <c r="IF183" s="4"/>
      <c r="IG183" s="4"/>
      <c r="IH183" s="4"/>
      <c r="II183" s="4"/>
      <c r="IJ183" s="4"/>
      <c r="IK183" s="4"/>
      <c r="IL183" s="4"/>
      <c r="IM183" s="4"/>
      <c r="IN183" s="4"/>
      <c r="IO183" s="4"/>
      <c r="IP183" s="4"/>
      <c r="IQ183" s="4"/>
      <c r="IR183" s="4"/>
      <c r="IS183" s="4"/>
      <c r="IT183" s="4"/>
    </row>
    <row r="184" spans="1:254" ht="24">
      <c r="A184" s="25">
        <v>7</v>
      </c>
      <c r="B184" s="108" t="s">
        <v>296</v>
      </c>
      <c r="C184" s="107">
        <v>1970</v>
      </c>
      <c r="D184" s="107" t="s">
        <v>37</v>
      </c>
      <c r="E184" s="183" t="s">
        <v>126</v>
      </c>
      <c r="F184" s="107">
        <v>2</v>
      </c>
      <c r="G184" s="107">
        <v>3</v>
      </c>
      <c r="H184" s="290">
        <v>583</v>
      </c>
      <c r="I184" s="290">
        <v>519.29999999999995</v>
      </c>
      <c r="J184" s="290">
        <v>395.4</v>
      </c>
      <c r="K184" s="291">
        <v>22</v>
      </c>
      <c r="L184" s="290">
        <f t="shared" si="28"/>
        <v>27425.61</v>
      </c>
      <c r="M184" s="105" t="s">
        <v>37</v>
      </c>
      <c r="N184" s="105" t="s">
        <v>37</v>
      </c>
      <c r="O184" s="105" t="s">
        <v>37</v>
      </c>
      <c r="P184" s="105">
        <v>27425.61</v>
      </c>
      <c r="Q184" s="105" t="s">
        <v>39</v>
      </c>
      <c r="R184" s="19" t="s">
        <v>297</v>
      </c>
      <c r="S184" s="21">
        <v>6380.64</v>
      </c>
      <c r="T184" s="21">
        <v>6380.64</v>
      </c>
      <c r="U184" s="35">
        <v>42369</v>
      </c>
      <c r="V184" s="12">
        <v>1</v>
      </c>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4"/>
      <c r="HW184" s="4"/>
      <c r="HX184" s="4"/>
      <c r="HY184" s="4"/>
      <c r="HZ184" s="4"/>
      <c r="IA184" s="4"/>
      <c r="IB184" s="4"/>
      <c r="IC184" s="4"/>
      <c r="ID184" s="4"/>
      <c r="IE184" s="4"/>
      <c r="IF184" s="4"/>
      <c r="IG184" s="4"/>
      <c r="IH184" s="4"/>
      <c r="II184" s="4"/>
      <c r="IJ184" s="4"/>
      <c r="IK184" s="4"/>
      <c r="IL184" s="4"/>
      <c r="IM184" s="4"/>
      <c r="IN184" s="4"/>
      <c r="IO184" s="4"/>
      <c r="IP184" s="4"/>
      <c r="IQ184" s="4"/>
      <c r="IR184" s="4"/>
      <c r="IS184" s="4"/>
      <c r="IT184" s="4"/>
    </row>
    <row r="185" spans="1:254">
      <c r="A185" s="25">
        <v>8</v>
      </c>
      <c r="B185" s="103" t="s">
        <v>298</v>
      </c>
      <c r="C185" s="107">
        <v>1957</v>
      </c>
      <c r="D185" s="107" t="s">
        <v>37</v>
      </c>
      <c r="E185" s="183" t="s">
        <v>126</v>
      </c>
      <c r="F185" s="107">
        <v>2</v>
      </c>
      <c r="G185" s="107">
        <v>1</v>
      </c>
      <c r="H185" s="290">
        <v>445.1</v>
      </c>
      <c r="I185" s="290">
        <v>410.9</v>
      </c>
      <c r="J185" s="290">
        <v>94</v>
      </c>
      <c r="K185" s="291">
        <v>26</v>
      </c>
      <c r="L185" s="290">
        <f t="shared" si="28"/>
        <v>593325.15</v>
      </c>
      <c r="M185" s="105" t="s">
        <v>37</v>
      </c>
      <c r="N185" s="105" t="s">
        <v>37</v>
      </c>
      <c r="O185" s="105" t="s">
        <v>37</v>
      </c>
      <c r="P185" s="105">
        <v>593325.15</v>
      </c>
      <c r="Q185" s="105" t="s">
        <v>39</v>
      </c>
      <c r="R185" s="19" t="s">
        <v>72</v>
      </c>
      <c r="S185" s="21">
        <v>1744.83</v>
      </c>
      <c r="T185" s="21">
        <v>1744.83</v>
      </c>
      <c r="U185" s="35">
        <v>42369</v>
      </c>
      <c r="V185" s="12">
        <v>1</v>
      </c>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row>
    <row r="186" spans="1:254" ht="24">
      <c r="A186" s="25">
        <v>9</v>
      </c>
      <c r="B186" s="103" t="s">
        <v>299</v>
      </c>
      <c r="C186" s="107">
        <v>1935</v>
      </c>
      <c r="D186" s="107">
        <v>1970</v>
      </c>
      <c r="E186" s="183" t="s">
        <v>126</v>
      </c>
      <c r="F186" s="107">
        <v>2</v>
      </c>
      <c r="G186" s="107">
        <v>2</v>
      </c>
      <c r="H186" s="290">
        <v>549.9</v>
      </c>
      <c r="I186" s="290">
        <v>549.9</v>
      </c>
      <c r="J186" s="290">
        <v>276.10000000000002</v>
      </c>
      <c r="K186" s="291">
        <v>24</v>
      </c>
      <c r="L186" s="290">
        <f t="shared" si="28"/>
        <v>28274.21</v>
      </c>
      <c r="M186" s="105" t="s">
        <v>37</v>
      </c>
      <c r="N186" s="105" t="s">
        <v>37</v>
      </c>
      <c r="O186" s="105" t="s">
        <v>37</v>
      </c>
      <c r="P186" s="105">
        <v>28274.21</v>
      </c>
      <c r="Q186" s="105" t="s">
        <v>39</v>
      </c>
      <c r="R186" s="19" t="s">
        <v>297</v>
      </c>
      <c r="S186" s="21">
        <v>6380.64</v>
      </c>
      <c r="T186" s="21">
        <v>6380.64</v>
      </c>
      <c r="U186" s="35">
        <v>42369</v>
      </c>
      <c r="V186" s="12">
        <v>1</v>
      </c>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row>
    <row r="187" spans="1:254">
      <c r="A187" s="25">
        <v>10</v>
      </c>
      <c r="B187" s="103" t="s">
        <v>300</v>
      </c>
      <c r="C187" s="107">
        <v>1926</v>
      </c>
      <c r="D187" s="107" t="s">
        <v>37</v>
      </c>
      <c r="E187" s="183" t="s">
        <v>126</v>
      </c>
      <c r="F187" s="107">
        <v>2</v>
      </c>
      <c r="G187" s="107">
        <v>4</v>
      </c>
      <c r="H187" s="290">
        <v>450.9</v>
      </c>
      <c r="I187" s="290">
        <v>450.9</v>
      </c>
      <c r="J187" s="290">
        <v>106.2</v>
      </c>
      <c r="K187" s="291">
        <v>22</v>
      </c>
      <c r="L187" s="290">
        <f t="shared" si="28"/>
        <v>1925194.85</v>
      </c>
      <c r="M187" s="105" t="s">
        <v>37</v>
      </c>
      <c r="N187" s="105" t="s">
        <v>37</v>
      </c>
      <c r="O187" s="105" t="s">
        <v>37</v>
      </c>
      <c r="P187" s="105">
        <v>1925194.85</v>
      </c>
      <c r="Q187" s="105" t="s">
        <v>39</v>
      </c>
      <c r="R187" s="19" t="s">
        <v>301</v>
      </c>
      <c r="S187" s="21">
        <v>6380.64</v>
      </c>
      <c r="T187" s="21">
        <v>6380.64</v>
      </c>
      <c r="U187" s="35">
        <v>42369</v>
      </c>
      <c r="V187" s="12">
        <v>1</v>
      </c>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row>
    <row r="188" spans="1:254" s="7" customFormat="1" ht="24">
      <c r="A188" s="25">
        <v>11</v>
      </c>
      <c r="B188" s="103" t="s">
        <v>302</v>
      </c>
      <c r="C188" s="107">
        <v>1931</v>
      </c>
      <c r="D188" s="107" t="s">
        <v>37</v>
      </c>
      <c r="E188" s="183" t="s">
        <v>126</v>
      </c>
      <c r="F188" s="107">
        <v>2</v>
      </c>
      <c r="G188" s="107">
        <v>2</v>
      </c>
      <c r="H188" s="290">
        <v>584.4</v>
      </c>
      <c r="I188" s="290">
        <v>534.79999999999995</v>
      </c>
      <c r="J188" s="290">
        <v>199.3</v>
      </c>
      <c r="K188" s="291">
        <v>33</v>
      </c>
      <c r="L188" s="290">
        <f t="shared" si="28"/>
        <v>28410.2</v>
      </c>
      <c r="M188" s="105" t="s">
        <v>37</v>
      </c>
      <c r="N188" s="105" t="s">
        <v>37</v>
      </c>
      <c r="O188" s="105" t="s">
        <v>37</v>
      </c>
      <c r="P188" s="105">
        <v>28410.2</v>
      </c>
      <c r="Q188" s="105" t="s">
        <v>39</v>
      </c>
      <c r="R188" s="19" t="s">
        <v>297</v>
      </c>
      <c r="S188" s="21">
        <v>6380.64</v>
      </c>
      <c r="T188" s="21">
        <v>6380.64</v>
      </c>
      <c r="U188" s="35">
        <v>42369</v>
      </c>
      <c r="V188" s="36">
        <v>1</v>
      </c>
    </row>
    <row r="189" spans="1:254" ht="24">
      <c r="A189" s="25">
        <v>12</v>
      </c>
      <c r="B189" s="108" t="s">
        <v>303</v>
      </c>
      <c r="C189" s="107">
        <v>1935</v>
      </c>
      <c r="D189" s="107" t="s">
        <v>37</v>
      </c>
      <c r="E189" s="183" t="s">
        <v>126</v>
      </c>
      <c r="F189" s="107">
        <v>2</v>
      </c>
      <c r="G189" s="107">
        <v>2</v>
      </c>
      <c r="H189" s="290">
        <v>590.1</v>
      </c>
      <c r="I189" s="290">
        <v>590.1</v>
      </c>
      <c r="J189" s="290">
        <v>291.39999999999998</v>
      </c>
      <c r="K189" s="291">
        <v>26</v>
      </c>
      <c r="L189" s="290">
        <f t="shared" si="28"/>
        <v>28458.78</v>
      </c>
      <c r="M189" s="105" t="s">
        <v>37</v>
      </c>
      <c r="N189" s="105" t="s">
        <v>37</v>
      </c>
      <c r="O189" s="105" t="s">
        <v>37</v>
      </c>
      <c r="P189" s="105">
        <v>28458.78</v>
      </c>
      <c r="Q189" s="105" t="s">
        <v>39</v>
      </c>
      <c r="R189" s="19" t="s">
        <v>297</v>
      </c>
      <c r="S189" s="21">
        <v>6380.64</v>
      </c>
      <c r="T189" s="21">
        <v>6380.64</v>
      </c>
      <c r="U189" s="35">
        <v>42369</v>
      </c>
      <c r="V189" s="12">
        <v>1</v>
      </c>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row>
    <row r="190" spans="1:254" ht="24">
      <c r="A190" s="25">
        <v>13</v>
      </c>
      <c r="B190" s="108" t="s">
        <v>304</v>
      </c>
      <c r="C190" s="107">
        <v>1958</v>
      </c>
      <c r="D190" s="107" t="s">
        <v>37</v>
      </c>
      <c r="E190" s="183" t="s">
        <v>126</v>
      </c>
      <c r="F190" s="107">
        <v>2</v>
      </c>
      <c r="G190" s="107">
        <v>1</v>
      </c>
      <c r="H190" s="290">
        <v>401.8</v>
      </c>
      <c r="I190" s="290">
        <v>401.8</v>
      </c>
      <c r="J190" s="290">
        <v>401.8</v>
      </c>
      <c r="K190" s="291">
        <v>17</v>
      </c>
      <c r="L190" s="290">
        <f t="shared" si="28"/>
        <v>26133.68</v>
      </c>
      <c r="M190" s="105" t="s">
        <v>37</v>
      </c>
      <c r="N190" s="105" t="s">
        <v>37</v>
      </c>
      <c r="O190" s="105" t="s">
        <v>37</v>
      </c>
      <c r="P190" s="105">
        <v>26133.68</v>
      </c>
      <c r="Q190" s="105" t="s">
        <v>39</v>
      </c>
      <c r="R190" s="19" t="s">
        <v>297</v>
      </c>
      <c r="S190" s="21">
        <v>6380.64</v>
      </c>
      <c r="T190" s="21">
        <v>6380.64</v>
      </c>
      <c r="U190" s="35">
        <v>42369</v>
      </c>
      <c r="V190" s="12">
        <v>1</v>
      </c>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row>
    <row r="191" spans="1:254" ht="36">
      <c r="A191" s="25">
        <v>14</v>
      </c>
      <c r="B191" s="108" t="s">
        <v>305</v>
      </c>
      <c r="C191" s="107">
        <v>1960</v>
      </c>
      <c r="D191" s="107" t="s">
        <v>37</v>
      </c>
      <c r="E191" s="183" t="s">
        <v>126</v>
      </c>
      <c r="F191" s="107">
        <v>2</v>
      </c>
      <c r="G191" s="107">
        <v>2</v>
      </c>
      <c r="H191" s="290">
        <v>719.7</v>
      </c>
      <c r="I191" s="290">
        <v>719.7</v>
      </c>
      <c r="J191" s="290">
        <v>180.3</v>
      </c>
      <c r="K191" s="291">
        <v>40</v>
      </c>
      <c r="L191" s="290">
        <f t="shared" si="28"/>
        <v>92308.47</v>
      </c>
      <c r="M191" s="105" t="s">
        <v>37</v>
      </c>
      <c r="N191" s="105" t="s">
        <v>37</v>
      </c>
      <c r="O191" s="105" t="s">
        <v>37</v>
      </c>
      <c r="P191" s="105">
        <v>92308.47</v>
      </c>
      <c r="Q191" s="105" t="s">
        <v>39</v>
      </c>
      <c r="R191" s="19" t="s">
        <v>272</v>
      </c>
      <c r="S191" s="21">
        <v>187.78</v>
      </c>
      <c r="T191" s="21">
        <v>187.78</v>
      </c>
      <c r="U191" s="35">
        <v>42369</v>
      </c>
      <c r="V191" s="12">
        <v>1</v>
      </c>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row>
    <row r="192" spans="1:254" ht="24">
      <c r="A192" s="25">
        <v>15</v>
      </c>
      <c r="B192" s="103" t="s">
        <v>306</v>
      </c>
      <c r="C192" s="107">
        <v>1933</v>
      </c>
      <c r="D192" s="107" t="s">
        <v>37</v>
      </c>
      <c r="E192" s="183" t="s">
        <v>126</v>
      </c>
      <c r="F192" s="107">
        <v>2</v>
      </c>
      <c r="G192" s="107">
        <v>2</v>
      </c>
      <c r="H192" s="290">
        <v>599.79999999999995</v>
      </c>
      <c r="I192" s="290">
        <v>546.6</v>
      </c>
      <c r="J192" s="290">
        <v>65.8</v>
      </c>
      <c r="K192" s="291">
        <v>26</v>
      </c>
      <c r="L192" s="290">
        <f t="shared" si="28"/>
        <v>60361.66</v>
      </c>
      <c r="M192" s="105" t="s">
        <v>37</v>
      </c>
      <c r="N192" s="105" t="s">
        <v>37</v>
      </c>
      <c r="O192" s="105" t="s">
        <v>37</v>
      </c>
      <c r="P192" s="105">
        <v>60361.66</v>
      </c>
      <c r="Q192" s="105" t="s">
        <v>39</v>
      </c>
      <c r="R192" s="19" t="s">
        <v>297</v>
      </c>
      <c r="S192" s="21">
        <v>4635.8100000000004</v>
      </c>
      <c r="T192" s="21">
        <v>4635.8100000000004</v>
      </c>
      <c r="U192" s="35">
        <v>42369</v>
      </c>
      <c r="V192" s="12">
        <v>1</v>
      </c>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row>
    <row r="193" spans="1:1025" ht="36">
      <c r="A193" s="25">
        <v>16</v>
      </c>
      <c r="B193" s="103" t="s">
        <v>307</v>
      </c>
      <c r="C193" s="107">
        <v>1931</v>
      </c>
      <c r="D193" s="107" t="s">
        <v>37</v>
      </c>
      <c r="E193" s="183" t="s">
        <v>126</v>
      </c>
      <c r="F193" s="107">
        <v>2</v>
      </c>
      <c r="G193" s="107">
        <v>2</v>
      </c>
      <c r="H193" s="290">
        <v>591.1</v>
      </c>
      <c r="I193" s="290">
        <v>542.70000000000005</v>
      </c>
      <c r="J193" s="290">
        <v>59.6</v>
      </c>
      <c r="K193" s="291">
        <v>30</v>
      </c>
      <c r="L193" s="290">
        <f t="shared" si="28"/>
        <v>61092.95</v>
      </c>
      <c r="M193" s="105" t="s">
        <v>37</v>
      </c>
      <c r="N193" s="105" t="s">
        <v>37</v>
      </c>
      <c r="O193" s="105" t="s">
        <v>37</v>
      </c>
      <c r="P193" s="105">
        <f>28369.9+32723.05</f>
        <v>61092.95</v>
      </c>
      <c r="Q193" s="105" t="s">
        <v>39</v>
      </c>
      <c r="R193" s="19" t="s">
        <v>308</v>
      </c>
      <c r="S193" s="21">
        <v>6380.64</v>
      </c>
      <c r="T193" s="21">
        <v>6380.64</v>
      </c>
      <c r="U193" s="35">
        <v>42369</v>
      </c>
      <c r="V193" s="12">
        <v>2</v>
      </c>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row>
    <row r="194" spans="1:1025" ht="24">
      <c r="A194" s="25">
        <v>17</v>
      </c>
      <c r="B194" s="103" t="s">
        <v>309</v>
      </c>
      <c r="C194" s="107">
        <v>1958</v>
      </c>
      <c r="D194" s="107" t="s">
        <v>37</v>
      </c>
      <c r="E194" s="183" t="s">
        <v>126</v>
      </c>
      <c r="F194" s="107">
        <v>2</v>
      </c>
      <c r="G194" s="107">
        <v>1</v>
      </c>
      <c r="H194" s="290">
        <v>431.2</v>
      </c>
      <c r="I194" s="290">
        <v>431.2</v>
      </c>
      <c r="J194" s="290">
        <v>48.5</v>
      </c>
      <c r="K194" s="291">
        <v>23</v>
      </c>
      <c r="L194" s="290">
        <f t="shared" si="28"/>
        <v>26602.46</v>
      </c>
      <c r="M194" s="105" t="s">
        <v>37</v>
      </c>
      <c r="N194" s="105" t="s">
        <v>37</v>
      </c>
      <c r="O194" s="105" t="s">
        <v>37</v>
      </c>
      <c r="P194" s="105">
        <v>26602.46</v>
      </c>
      <c r="Q194" s="105" t="s">
        <v>39</v>
      </c>
      <c r="R194" s="19" t="s">
        <v>297</v>
      </c>
      <c r="S194" s="21">
        <v>6380.64</v>
      </c>
      <c r="T194" s="21">
        <v>6380.64</v>
      </c>
      <c r="U194" s="35">
        <v>42369</v>
      </c>
      <c r="V194" s="12">
        <v>1</v>
      </c>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row>
    <row r="195" spans="1:1025" ht="24">
      <c r="A195" s="25">
        <v>18</v>
      </c>
      <c r="B195" s="103" t="s">
        <v>310</v>
      </c>
      <c r="C195" s="107">
        <v>1957</v>
      </c>
      <c r="D195" s="107" t="s">
        <v>37</v>
      </c>
      <c r="E195" s="183" t="s">
        <v>126</v>
      </c>
      <c r="F195" s="107">
        <v>2</v>
      </c>
      <c r="G195" s="107">
        <v>2</v>
      </c>
      <c r="H195" s="290">
        <v>450.6</v>
      </c>
      <c r="I195" s="290">
        <v>450.6</v>
      </c>
      <c r="J195" s="290">
        <v>252.6</v>
      </c>
      <c r="K195" s="291">
        <v>15</v>
      </c>
      <c r="L195" s="290">
        <f t="shared" si="28"/>
        <v>27092.54</v>
      </c>
      <c r="M195" s="105" t="s">
        <v>37</v>
      </c>
      <c r="N195" s="105" t="s">
        <v>37</v>
      </c>
      <c r="O195" s="105" t="s">
        <v>37</v>
      </c>
      <c r="P195" s="105">
        <v>27092.54</v>
      </c>
      <c r="Q195" s="105" t="s">
        <v>39</v>
      </c>
      <c r="R195" s="19" t="s">
        <v>297</v>
      </c>
      <c r="S195" s="21">
        <v>10945.66</v>
      </c>
      <c r="T195" s="21">
        <v>10945.66</v>
      </c>
      <c r="U195" s="35">
        <v>42369</v>
      </c>
      <c r="V195" s="12">
        <v>1</v>
      </c>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row>
    <row r="196" spans="1:1025" ht="24">
      <c r="A196" s="25">
        <v>19</v>
      </c>
      <c r="B196" s="103" t="s">
        <v>311</v>
      </c>
      <c r="C196" s="107">
        <v>1962</v>
      </c>
      <c r="D196" s="107" t="s">
        <v>37</v>
      </c>
      <c r="E196" s="183" t="s">
        <v>126</v>
      </c>
      <c r="F196" s="107">
        <v>2</v>
      </c>
      <c r="G196" s="107">
        <v>3</v>
      </c>
      <c r="H196" s="290">
        <v>699.7</v>
      </c>
      <c r="I196" s="290">
        <v>699</v>
      </c>
      <c r="J196" s="290">
        <v>265.89999999999998</v>
      </c>
      <c r="K196" s="291">
        <v>37</v>
      </c>
      <c r="L196" s="290">
        <f t="shared" si="28"/>
        <v>29219.08</v>
      </c>
      <c r="M196" s="105" t="s">
        <v>37</v>
      </c>
      <c r="N196" s="105" t="s">
        <v>37</v>
      </c>
      <c r="O196" s="105" t="s">
        <v>37</v>
      </c>
      <c r="P196" s="105">
        <v>29219.08</v>
      </c>
      <c r="Q196" s="106" t="s">
        <v>312</v>
      </c>
      <c r="R196" s="19" t="s">
        <v>297</v>
      </c>
      <c r="S196" s="21">
        <v>10945.66</v>
      </c>
      <c r="T196" s="21">
        <v>10945.66</v>
      </c>
      <c r="U196" s="35">
        <v>42369</v>
      </c>
      <c r="V196" s="12">
        <v>1</v>
      </c>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row>
    <row r="197" spans="1:1025" ht="60">
      <c r="A197" s="25">
        <v>20</v>
      </c>
      <c r="B197" s="103" t="s">
        <v>313</v>
      </c>
      <c r="C197" s="107">
        <v>1934</v>
      </c>
      <c r="D197" s="107" t="s">
        <v>37</v>
      </c>
      <c r="E197" s="183" t="s">
        <v>126</v>
      </c>
      <c r="F197" s="107">
        <v>2</v>
      </c>
      <c r="G197" s="107">
        <v>2</v>
      </c>
      <c r="H197" s="290">
        <v>424.2</v>
      </c>
      <c r="I197" s="290">
        <v>424.2</v>
      </c>
      <c r="J197" s="290">
        <v>144.19999999999999</v>
      </c>
      <c r="K197" s="291">
        <v>22</v>
      </c>
      <c r="L197" s="290">
        <f t="shared" si="28"/>
        <v>2515629.58</v>
      </c>
      <c r="M197" s="105" t="s">
        <v>37</v>
      </c>
      <c r="N197" s="105" t="s">
        <v>37</v>
      </c>
      <c r="O197" s="105" t="s">
        <v>37</v>
      </c>
      <c r="P197" s="105">
        <f>114048.33+66728.17+612000.42+1722852.66</f>
        <v>2515629.58</v>
      </c>
      <c r="Q197" s="105" t="s">
        <v>39</v>
      </c>
      <c r="R197" s="19" t="s">
        <v>314</v>
      </c>
      <c r="S197" s="21">
        <v>10945.66</v>
      </c>
      <c r="T197" s="21">
        <v>10945.66</v>
      </c>
      <c r="U197" s="35">
        <v>42369</v>
      </c>
      <c r="V197" s="12">
        <v>4</v>
      </c>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row>
    <row r="198" spans="1:1025" s="179" customFormat="1" ht="30.75" customHeight="1">
      <c r="A198" s="254" t="s">
        <v>315</v>
      </c>
      <c r="B198" s="254"/>
      <c r="C198" s="254"/>
      <c r="D198" s="254"/>
      <c r="E198" s="254"/>
      <c r="F198" s="254"/>
      <c r="G198" s="254"/>
      <c r="H198" s="292">
        <f>SUM(H178:H197)</f>
        <v>25096.7</v>
      </c>
      <c r="I198" s="292">
        <f>SUM(I178:I197)</f>
        <v>20354.599999999999</v>
      </c>
      <c r="J198" s="292">
        <f>SUM(J178:J197)</f>
        <v>7461.2</v>
      </c>
      <c r="K198" s="293">
        <f>SUM(K178:K197)</f>
        <v>844</v>
      </c>
      <c r="L198" s="292">
        <f>SUM(L178:L197)+0.01</f>
        <v>14930165.85</v>
      </c>
      <c r="M198" s="181">
        <f>SUM(M178:M197)</f>
        <v>0</v>
      </c>
      <c r="N198" s="181">
        <f>SUM(N178:N197)</f>
        <v>0</v>
      </c>
      <c r="O198" s="181">
        <f>SUM(O178:O197)</f>
        <v>0</v>
      </c>
      <c r="P198" s="181">
        <f>SUM(P178:P197)+0.01</f>
        <v>14930165.85</v>
      </c>
      <c r="Q198" s="177">
        <v>0</v>
      </c>
      <c r="R198" s="40" t="s">
        <v>105</v>
      </c>
      <c r="S198" s="40" t="s">
        <v>105</v>
      </c>
      <c r="T198" s="41" t="s">
        <v>105</v>
      </c>
      <c r="U198" s="40" t="s">
        <v>105</v>
      </c>
      <c r="V198" s="178"/>
    </row>
    <row r="199" spans="1:1025" s="172" customFormat="1" ht="30.75" customHeight="1">
      <c r="A199" s="252" t="s">
        <v>316</v>
      </c>
      <c r="B199" s="252"/>
      <c r="C199" s="252"/>
      <c r="D199" s="252"/>
      <c r="E199" s="252"/>
      <c r="F199" s="252"/>
      <c r="G199" s="252"/>
      <c r="H199" s="252"/>
      <c r="I199" s="252"/>
      <c r="J199" s="252"/>
      <c r="K199" s="252"/>
      <c r="L199" s="252"/>
      <c r="M199" s="252"/>
      <c r="N199" s="252"/>
      <c r="O199" s="252"/>
      <c r="P199" s="252"/>
      <c r="Q199" s="252"/>
      <c r="R199" s="252"/>
      <c r="S199" s="252"/>
      <c r="T199" s="252"/>
      <c r="U199" s="252"/>
      <c r="V199" s="18"/>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c r="IV199" s="5"/>
      <c r="IW199" s="5"/>
      <c r="IX199" s="5"/>
      <c r="IY199" s="5"/>
      <c r="IZ199" s="5"/>
      <c r="JA199" s="5"/>
      <c r="JB199" s="5"/>
      <c r="JC199" s="5"/>
      <c r="JD199" s="5"/>
      <c r="JE199" s="5"/>
      <c r="JF199" s="5"/>
      <c r="JG199" s="5"/>
      <c r="JH199" s="5"/>
      <c r="JI199" s="5"/>
      <c r="JJ199" s="5"/>
      <c r="JK199" s="5"/>
      <c r="JL199" s="5"/>
      <c r="JM199" s="5"/>
      <c r="JN199" s="5"/>
      <c r="JO199" s="5"/>
      <c r="JP199" s="5"/>
      <c r="JQ199" s="5"/>
      <c r="JR199" s="5"/>
      <c r="JS199" s="5"/>
      <c r="JT199" s="5"/>
      <c r="JU199" s="5"/>
      <c r="JV199" s="5"/>
      <c r="JW199" s="5"/>
      <c r="JX199" s="5"/>
      <c r="JY199" s="5"/>
      <c r="JZ199" s="5"/>
      <c r="KA199" s="5"/>
      <c r="KB199" s="5"/>
      <c r="KC199" s="5"/>
      <c r="KD199" s="5"/>
      <c r="KE199" s="5"/>
      <c r="KF199" s="5"/>
      <c r="KG199" s="5"/>
      <c r="KH199" s="5"/>
      <c r="KI199" s="5"/>
      <c r="KJ199" s="5"/>
      <c r="KK199" s="5"/>
      <c r="KL199" s="5"/>
      <c r="KM199" s="5"/>
      <c r="KN199" s="5"/>
      <c r="KO199" s="5"/>
      <c r="KP199" s="5"/>
      <c r="KQ199" s="5"/>
      <c r="KR199" s="5"/>
      <c r="KS199" s="5"/>
      <c r="KT199" s="5"/>
      <c r="KU199" s="5"/>
      <c r="KV199" s="5"/>
      <c r="KW199" s="5"/>
      <c r="KX199" s="5"/>
      <c r="KY199" s="5"/>
      <c r="KZ199" s="5"/>
      <c r="LA199" s="5"/>
      <c r="LB199" s="5"/>
      <c r="LC199" s="5"/>
      <c r="LD199" s="5"/>
      <c r="LE199" s="5"/>
      <c r="LF199" s="5"/>
      <c r="LG199" s="5"/>
      <c r="LH199" s="5"/>
      <c r="LI199" s="5"/>
      <c r="LJ199" s="5"/>
      <c r="LK199" s="5"/>
      <c r="LL199" s="5"/>
      <c r="LM199" s="5"/>
      <c r="LN199" s="5"/>
      <c r="LO199" s="5"/>
      <c r="LP199" s="5"/>
      <c r="LQ199" s="5"/>
      <c r="LR199" s="5"/>
      <c r="LS199" s="5"/>
      <c r="LT199" s="5"/>
      <c r="LU199" s="5"/>
      <c r="LV199" s="5"/>
      <c r="LW199" s="5"/>
      <c r="LX199" s="5"/>
      <c r="LY199" s="5"/>
      <c r="LZ199" s="5"/>
      <c r="MA199" s="5"/>
      <c r="MB199" s="5"/>
      <c r="MC199" s="5"/>
      <c r="MD199" s="5"/>
      <c r="ME199" s="5"/>
      <c r="MF199" s="5"/>
      <c r="MG199" s="5"/>
      <c r="MH199" s="5"/>
      <c r="MI199" s="5"/>
      <c r="MJ199" s="5"/>
      <c r="MK199" s="5"/>
      <c r="ML199" s="5"/>
      <c r="MM199" s="5"/>
      <c r="MN199" s="5"/>
      <c r="MO199" s="5"/>
      <c r="MP199" s="5"/>
      <c r="MQ199" s="5"/>
      <c r="MR199" s="5"/>
      <c r="MS199" s="5"/>
      <c r="MT199" s="5"/>
      <c r="MU199" s="5"/>
      <c r="MV199" s="5"/>
      <c r="MW199" s="5"/>
      <c r="MX199" s="5"/>
      <c r="MY199" s="5"/>
      <c r="MZ199" s="5"/>
      <c r="NA199" s="5"/>
      <c r="NB199" s="5"/>
      <c r="NC199" s="5"/>
      <c r="ND199" s="5"/>
      <c r="NE199" s="5"/>
      <c r="NF199" s="5"/>
      <c r="NG199" s="5"/>
      <c r="NH199" s="5"/>
      <c r="NI199" s="5"/>
      <c r="NJ199" s="5"/>
      <c r="NK199" s="5"/>
      <c r="NL199" s="5"/>
      <c r="NM199" s="5"/>
      <c r="NN199" s="5"/>
      <c r="NO199" s="5"/>
      <c r="NP199" s="5"/>
      <c r="NQ199" s="5"/>
      <c r="NR199" s="5"/>
      <c r="NS199" s="5"/>
      <c r="NT199" s="5"/>
      <c r="NU199" s="5"/>
      <c r="NV199" s="5"/>
      <c r="NW199" s="5"/>
      <c r="NX199" s="5"/>
      <c r="NY199" s="5"/>
      <c r="NZ199" s="5"/>
      <c r="OA199" s="5"/>
      <c r="OB199" s="5"/>
      <c r="OC199" s="5"/>
      <c r="OD199" s="5"/>
      <c r="OE199" s="5"/>
      <c r="OF199" s="5"/>
      <c r="OG199" s="5"/>
      <c r="OH199" s="5"/>
      <c r="OI199" s="5"/>
      <c r="OJ199" s="5"/>
      <c r="OK199" s="5"/>
      <c r="OL199" s="5"/>
      <c r="OM199" s="5"/>
      <c r="ON199" s="5"/>
      <c r="OO199" s="5"/>
      <c r="OP199" s="5"/>
      <c r="OQ199" s="5"/>
      <c r="OR199" s="5"/>
      <c r="OS199" s="5"/>
      <c r="OT199" s="5"/>
      <c r="OU199" s="5"/>
      <c r="OV199" s="5"/>
      <c r="OW199" s="5"/>
      <c r="OX199" s="5"/>
      <c r="OY199" s="5"/>
      <c r="OZ199" s="5"/>
      <c r="PA199" s="5"/>
      <c r="PB199" s="5"/>
      <c r="PC199" s="5"/>
      <c r="PD199" s="5"/>
      <c r="PE199" s="5"/>
      <c r="PF199" s="5"/>
      <c r="PG199" s="5"/>
      <c r="PH199" s="5"/>
      <c r="PI199" s="5"/>
      <c r="PJ199" s="5"/>
      <c r="PK199" s="5"/>
      <c r="PL199" s="5"/>
      <c r="PM199" s="5"/>
      <c r="PN199" s="5"/>
      <c r="PO199" s="5"/>
      <c r="PP199" s="5"/>
      <c r="PQ199" s="5"/>
      <c r="PR199" s="5"/>
      <c r="PS199" s="5"/>
      <c r="PT199" s="5"/>
      <c r="PU199" s="5"/>
      <c r="PV199" s="5"/>
      <c r="PW199" s="5"/>
      <c r="PX199" s="5"/>
      <c r="PY199" s="5"/>
      <c r="PZ199" s="5"/>
      <c r="QA199" s="5"/>
      <c r="QB199" s="5"/>
      <c r="QC199" s="5"/>
      <c r="QD199" s="5"/>
      <c r="QE199" s="5"/>
      <c r="QF199" s="5"/>
      <c r="QG199" s="5"/>
      <c r="QH199" s="5"/>
      <c r="QI199" s="5"/>
      <c r="QJ199" s="5"/>
      <c r="QK199" s="5"/>
      <c r="QL199" s="5"/>
      <c r="QM199" s="5"/>
      <c r="QN199" s="5"/>
      <c r="QO199" s="5"/>
      <c r="QP199" s="5"/>
      <c r="QQ199" s="5"/>
      <c r="QR199" s="5"/>
      <c r="QS199" s="5"/>
      <c r="QT199" s="5"/>
      <c r="QU199" s="5"/>
      <c r="QV199" s="5"/>
      <c r="QW199" s="5"/>
      <c r="QX199" s="5"/>
      <c r="QY199" s="5"/>
      <c r="QZ199" s="5"/>
      <c r="RA199" s="5"/>
      <c r="RB199" s="5"/>
      <c r="RC199" s="5"/>
      <c r="RD199" s="5"/>
      <c r="RE199" s="5"/>
      <c r="RF199" s="5"/>
      <c r="RG199" s="5"/>
      <c r="RH199" s="5"/>
      <c r="RI199" s="5"/>
      <c r="RJ199" s="5"/>
      <c r="RK199" s="5"/>
      <c r="RL199" s="5"/>
      <c r="RM199" s="5"/>
      <c r="RN199" s="5"/>
      <c r="RO199" s="5"/>
      <c r="RP199" s="5"/>
      <c r="RQ199" s="5"/>
      <c r="RR199" s="5"/>
      <c r="RS199" s="5"/>
      <c r="RT199" s="5"/>
      <c r="RU199" s="5"/>
      <c r="RV199" s="5"/>
      <c r="RW199" s="5"/>
      <c r="RX199" s="5"/>
      <c r="RY199" s="5"/>
      <c r="RZ199" s="5"/>
      <c r="SA199" s="5"/>
      <c r="SB199" s="5"/>
      <c r="SC199" s="5"/>
      <c r="SD199" s="5"/>
      <c r="SE199" s="5"/>
      <c r="SF199" s="5"/>
      <c r="SG199" s="5"/>
      <c r="SH199" s="5"/>
      <c r="SI199" s="5"/>
      <c r="SJ199" s="5"/>
      <c r="SK199" s="5"/>
      <c r="SL199" s="5"/>
      <c r="SM199" s="5"/>
      <c r="SN199" s="5"/>
      <c r="SO199" s="5"/>
      <c r="SP199" s="5"/>
      <c r="SQ199" s="5"/>
      <c r="SR199" s="5"/>
      <c r="SS199" s="5"/>
      <c r="ST199" s="5"/>
      <c r="SU199" s="5"/>
      <c r="SV199" s="5"/>
      <c r="SW199" s="5"/>
      <c r="SX199" s="5"/>
      <c r="SY199" s="5"/>
      <c r="SZ199" s="5"/>
      <c r="TA199" s="5"/>
      <c r="TB199" s="5"/>
      <c r="TC199" s="5"/>
      <c r="TD199" s="5"/>
      <c r="TE199" s="5"/>
      <c r="TF199" s="5"/>
      <c r="TG199" s="5"/>
      <c r="TH199" s="5"/>
      <c r="TI199" s="5"/>
      <c r="TJ199" s="5"/>
      <c r="TK199" s="5"/>
      <c r="TL199" s="5"/>
      <c r="TM199" s="5"/>
      <c r="TN199" s="5"/>
      <c r="TO199" s="5"/>
      <c r="TP199" s="5"/>
      <c r="TQ199" s="5"/>
      <c r="TR199" s="5"/>
      <c r="TS199" s="5"/>
      <c r="TT199" s="5"/>
      <c r="TU199" s="5"/>
      <c r="TV199" s="5"/>
      <c r="TW199" s="5"/>
      <c r="TX199" s="5"/>
      <c r="TY199" s="5"/>
      <c r="TZ199" s="5"/>
      <c r="UA199" s="5"/>
      <c r="UB199" s="5"/>
      <c r="UC199" s="5"/>
      <c r="UD199" s="5"/>
      <c r="UE199" s="5"/>
      <c r="UF199" s="5"/>
      <c r="UG199" s="5"/>
      <c r="UH199" s="5"/>
      <c r="UI199" s="5"/>
      <c r="UJ199" s="5"/>
      <c r="UK199" s="5"/>
      <c r="UL199" s="5"/>
      <c r="UM199" s="5"/>
      <c r="UN199" s="5"/>
      <c r="UO199" s="5"/>
      <c r="UP199" s="5"/>
      <c r="UQ199" s="5"/>
      <c r="UR199" s="5"/>
      <c r="US199" s="5"/>
      <c r="UT199" s="5"/>
      <c r="UU199" s="5"/>
      <c r="UV199" s="5"/>
      <c r="UW199" s="5"/>
      <c r="UX199" s="5"/>
      <c r="UY199" s="5"/>
      <c r="UZ199" s="5"/>
      <c r="VA199" s="5"/>
      <c r="VB199" s="5"/>
      <c r="VC199" s="5"/>
      <c r="VD199" s="5"/>
      <c r="VE199" s="5"/>
      <c r="VF199" s="5"/>
      <c r="VG199" s="5"/>
      <c r="VH199" s="5"/>
      <c r="VI199" s="5"/>
      <c r="VJ199" s="5"/>
      <c r="VK199" s="5"/>
      <c r="VL199" s="5"/>
      <c r="VM199" s="5"/>
      <c r="VN199" s="5"/>
      <c r="VO199" s="5"/>
      <c r="VP199" s="5"/>
      <c r="VQ199" s="5"/>
      <c r="VR199" s="5"/>
      <c r="VS199" s="5"/>
      <c r="VT199" s="5"/>
      <c r="VU199" s="5"/>
      <c r="VV199" s="5"/>
      <c r="VW199" s="5"/>
      <c r="VX199" s="5"/>
      <c r="VY199" s="5"/>
      <c r="VZ199" s="5"/>
      <c r="WA199" s="5"/>
      <c r="WB199" s="5"/>
      <c r="WC199" s="5"/>
      <c r="WD199" s="5"/>
      <c r="WE199" s="5"/>
      <c r="WF199" s="5"/>
      <c r="WG199" s="5"/>
      <c r="WH199" s="5"/>
      <c r="WI199" s="5"/>
      <c r="WJ199" s="5"/>
      <c r="WK199" s="5"/>
      <c r="WL199" s="5"/>
      <c r="WM199" s="5"/>
      <c r="WN199" s="5"/>
      <c r="WO199" s="5"/>
      <c r="WP199" s="5"/>
      <c r="WQ199" s="5"/>
      <c r="WR199" s="5"/>
      <c r="WS199" s="5"/>
      <c r="WT199" s="5"/>
      <c r="WU199" s="5"/>
      <c r="WV199" s="5"/>
      <c r="WW199" s="5"/>
      <c r="WX199" s="5"/>
      <c r="WY199" s="5"/>
      <c r="WZ199" s="5"/>
      <c r="XA199" s="5"/>
      <c r="XB199" s="5"/>
      <c r="XC199" s="5"/>
      <c r="XD199" s="5"/>
      <c r="XE199" s="5"/>
      <c r="XF199" s="5"/>
      <c r="XG199" s="5"/>
      <c r="XH199" s="5"/>
      <c r="XI199" s="5"/>
      <c r="XJ199" s="5"/>
      <c r="XK199" s="5"/>
      <c r="XL199" s="5"/>
      <c r="XM199" s="5"/>
      <c r="XN199" s="5"/>
      <c r="XO199" s="5"/>
      <c r="XP199" s="5"/>
      <c r="XQ199" s="5"/>
      <c r="XR199" s="5"/>
      <c r="XS199" s="5"/>
      <c r="XT199" s="5"/>
      <c r="XU199" s="5"/>
      <c r="XV199" s="5"/>
      <c r="XW199" s="5"/>
      <c r="XX199" s="5"/>
      <c r="XY199" s="5"/>
      <c r="XZ199" s="5"/>
      <c r="YA199" s="5"/>
      <c r="YB199" s="5"/>
      <c r="YC199" s="5"/>
      <c r="YD199" s="5"/>
      <c r="YE199" s="5"/>
      <c r="YF199" s="5"/>
      <c r="YG199" s="5"/>
      <c r="YH199" s="5"/>
      <c r="YI199" s="5"/>
      <c r="YJ199" s="5"/>
      <c r="YK199" s="5"/>
      <c r="YL199" s="5"/>
      <c r="YM199" s="5"/>
      <c r="YN199" s="5"/>
      <c r="YO199" s="5"/>
      <c r="YP199" s="5"/>
      <c r="YQ199" s="5"/>
      <c r="YR199" s="5"/>
      <c r="YS199" s="5"/>
      <c r="YT199" s="5"/>
      <c r="YU199" s="5"/>
      <c r="YV199" s="5"/>
      <c r="YW199" s="5"/>
      <c r="YX199" s="5"/>
      <c r="YY199" s="5"/>
      <c r="YZ199" s="5"/>
      <c r="ZA199" s="5"/>
      <c r="ZB199" s="5"/>
      <c r="ZC199" s="5"/>
      <c r="ZD199" s="5"/>
      <c r="ZE199" s="5"/>
      <c r="ZF199" s="5"/>
      <c r="ZG199" s="5"/>
      <c r="ZH199" s="5"/>
      <c r="ZI199" s="5"/>
      <c r="ZJ199" s="5"/>
      <c r="ZK199" s="5"/>
      <c r="ZL199" s="5"/>
      <c r="ZM199" s="5"/>
      <c r="ZN199" s="5"/>
      <c r="ZO199" s="5"/>
      <c r="ZP199" s="5"/>
      <c r="ZQ199" s="5"/>
      <c r="ZR199" s="5"/>
      <c r="ZS199" s="5"/>
      <c r="ZT199" s="5"/>
      <c r="ZU199" s="5"/>
      <c r="ZV199" s="5"/>
      <c r="ZW199" s="5"/>
      <c r="ZX199" s="5"/>
      <c r="ZY199" s="5"/>
      <c r="ZZ199" s="5"/>
      <c r="AAA199" s="5"/>
      <c r="AAB199" s="5"/>
      <c r="AAC199" s="5"/>
      <c r="AAD199" s="5"/>
      <c r="AAE199" s="5"/>
      <c r="AAF199" s="5"/>
      <c r="AAG199" s="5"/>
      <c r="AAH199" s="5"/>
      <c r="AAI199" s="5"/>
      <c r="AAJ199" s="5"/>
      <c r="AAK199" s="5"/>
      <c r="AAL199" s="5"/>
      <c r="AAM199" s="5"/>
      <c r="AAN199" s="5"/>
      <c r="AAO199" s="5"/>
      <c r="AAP199" s="5"/>
      <c r="AAQ199" s="5"/>
      <c r="AAR199" s="5"/>
      <c r="AAS199" s="5"/>
      <c r="AAT199" s="5"/>
      <c r="AAU199" s="5"/>
      <c r="AAV199" s="5"/>
      <c r="AAW199" s="5"/>
      <c r="AAX199" s="5"/>
      <c r="AAY199" s="5"/>
      <c r="AAZ199" s="5"/>
      <c r="ABA199" s="5"/>
      <c r="ABB199" s="5"/>
      <c r="ABC199" s="5"/>
      <c r="ABD199" s="5"/>
      <c r="ABE199" s="5"/>
      <c r="ABF199" s="5"/>
      <c r="ABG199" s="5"/>
      <c r="ABH199" s="5"/>
      <c r="ABI199" s="5"/>
      <c r="ABJ199" s="5"/>
      <c r="ABK199" s="5"/>
      <c r="ABL199" s="5"/>
      <c r="ABM199" s="5"/>
      <c r="ABN199" s="5"/>
      <c r="ABO199" s="5"/>
      <c r="ABP199" s="5"/>
      <c r="ABQ199" s="5"/>
      <c r="ABR199" s="5"/>
      <c r="ABS199" s="5"/>
      <c r="ABT199" s="5"/>
      <c r="ABU199" s="5"/>
      <c r="ABV199" s="5"/>
      <c r="ABW199" s="5"/>
      <c r="ABX199" s="5"/>
      <c r="ABY199" s="5"/>
      <c r="ABZ199" s="5"/>
      <c r="ACA199" s="5"/>
      <c r="ACB199" s="5"/>
      <c r="ACC199" s="5"/>
      <c r="ACD199" s="5"/>
      <c r="ACE199" s="5"/>
      <c r="ACF199" s="5"/>
      <c r="ACG199" s="5"/>
      <c r="ACH199" s="5"/>
      <c r="ACI199" s="5"/>
      <c r="ACJ199" s="5"/>
      <c r="ACK199" s="5"/>
      <c r="ACL199" s="5"/>
      <c r="ACM199" s="5"/>
      <c r="ACN199" s="5"/>
      <c r="ACO199" s="5"/>
      <c r="ACP199" s="5"/>
      <c r="ACQ199" s="5"/>
      <c r="ACR199" s="5"/>
      <c r="ACS199" s="5"/>
      <c r="ACT199" s="5"/>
      <c r="ACU199" s="5"/>
      <c r="ACV199" s="5"/>
      <c r="ACW199" s="5"/>
      <c r="ACX199" s="5"/>
      <c r="ACY199" s="5"/>
      <c r="ACZ199" s="5"/>
      <c r="ADA199" s="5"/>
      <c r="ADB199" s="5"/>
      <c r="ADC199" s="5"/>
      <c r="ADD199" s="5"/>
      <c r="ADE199" s="5"/>
      <c r="ADF199" s="5"/>
      <c r="ADG199" s="5"/>
      <c r="ADH199" s="5"/>
      <c r="ADI199" s="5"/>
      <c r="ADJ199" s="5"/>
      <c r="ADK199" s="5"/>
      <c r="ADL199" s="5"/>
      <c r="ADM199" s="5"/>
      <c r="ADN199" s="5"/>
      <c r="ADO199" s="5"/>
      <c r="ADP199" s="5"/>
      <c r="ADQ199" s="5"/>
      <c r="ADR199" s="5"/>
      <c r="ADS199" s="5"/>
      <c r="ADT199" s="5"/>
      <c r="ADU199" s="5"/>
      <c r="ADV199" s="5"/>
      <c r="ADW199" s="5"/>
      <c r="ADX199" s="5"/>
      <c r="ADY199" s="5"/>
      <c r="ADZ199" s="5"/>
      <c r="AEA199" s="5"/>
      <c r="AEB199" s="5"/>
      <c r="AEC199" s="5"/>
      <c r="AED199" s="5"/>
      <c r="AEE199" s="5"/>
      <c r="AEF199" s="5"/>
      <c r="AEG199" s="5"/>
      <c r="AEH199" s="5"/>
      <c r="AEI199" s="5"/>
      <c r="AEJ199" s="5"/>
      <c r="AEK199" s="5"/>
      <c r="AEL199" s="5"/>
      <c r="AEM199" s="5"/>
      <c r="AEN199" s="5"/>
      <c r="AEO199" s="5"/>
      <c r="AEP199" s="5"/>
      <c r="AEQ199" s="5"/>
      <c r="AER199" s="5"/>
      <c r="AES199" s="5"/>
      <c r="AET199" s="5"/>
      <c r="AEU199" s="5"/>
      <c r="AEV199" s="5"/>
      <c r="AEW199" s="5"/>
      <c r="AEX199" s="5"/>
      <c r="AEY199" s="5"/>
      <c r="AEZ199" s="5"/>
      <c r="AFA199" s="5"/>
      <c r="AFB199" s="5"/>
      <c r="AFC199" s="5"/>
      <c r="AFD199" s="5"/>
      <c r="AFE199" s="5"/>
      <c r="AFF199" s="5"/>
      <c r="AFG199" s="5"/>
      <c r="AFH199" s="5"/>
      <c r="AFI199" s="5"/>
      <c r="AFJ199" s="5"/>
      <c r="AFK199" s="5"/>
      <c r="AFL199" s="5"/>
      <c r="AFM199" s="5"/>
      <c r="AFN199" s="5"/>
      <c r="AFO199" s="5"/>
      <c r="AFP199" s="5"/>
      <c r="AFQ199" s="5"/>
      <c r="AFR199" s="5"/>
      <c r="AFS199" s="5"/>
      <c r="AFT199" s="5"/>
      <c r="AFU199" s="5"/>
      <c r="AFV199" s="5"/>
      <c r="AFW199" s="5"/>
      <c r="AFX199" s="5"/>
      <c r="AFY199" s="5"/>
      <c r="AFZ199" s="5"/>
      <c r="AGA199" s="5"/>
      <c r="AGB199" s="5"/>
      <c r="AGC199" s="5"/>
      <c r="AGD199" s="5"/>
      <c r="AGE199" s="5"/>
      <c r="AGF199" s="5"/>
      <c r="AGG199" s="5"/>
      <c r="AGH199" s="5"/>
      <c r="AGI199" s="5"/>
      <c r="AGJ199" s="5"/>
      <c r="AGK199" s="5"/>
      <c r="AGL199" s="5"/>
      <c r="AGM199" s="5"/>
      <c r="AGN199" s="5"/>
      <c r="AGO199" s="5"/>
      <c r="AGP199" s="5"/>
      <c r="AGQ199" s="5"/>
      <c r="AGR199" s="5"/>
      <c r="AGS199" s="5"/>
      <c r="AGT199" s="5"/>
      <c r="AGU199" s="5"/>
      <c r="AGV199" s="5"/>
      <c r="AGW199" s="5"/>
      <c r="AGX199" s="5"/>
      <c r="AGY199" s="5"/>
      <c r="AGZ199" s="5"/>
      <c r="AHA199" s="5"/>
      <c r="AHB199" s="5"/>
      <c r="AHC199" s="5"/>
      <c r="AHD199" s="5"/>
      <c r="AHE199" s="5"/>
      <c r="AHF199" s="5"/>
      <c r="AHG199" s="5"/>
      <c r="AHH199" s="5"/>
      <c r="AHI199" s="5"/>
      <c r="AHJ199" s="5"/>
      <c r="AHK199" s="5"/>
      <c r="AHL199" s="5"/>
      <c r="AHM199" s="5"/>
      <c r="AHN199" s="5"/>
      <c r="AHO199" s="5"/>
      <c r="AHP199" s="5"/>
      <c r="AHQ199" s="5"/>
      <c r="AHR199" s="5"/>
      <c r="AHS199" s="5"/>
      <c r="AHT199" s="5"/>
      <c r="AHU199" s="5"/>
      <c r="AHV199" s="5"/>
      <c r="AHW199" s="5"/>
      <c r="AHX199" s="5"/>
      <c r="AHY199" s="5"/>
      <c r="AHZ199" s="5"/>
      <c r="AIA199" s="5"/>
      <c r="AIB199" s="5"/>
      <c r="AIC199" s="5"/>
      <c r="AID199" s="5"/>
      <c r="AIE199" s="5"/>
      <c r="AIF199" s="5"/>
      <c r="AIG199" s="5"/>
      <c r="AIH199" s="5"/>
      <c r="AII199" s="5"/>
      <c r="AIJ199" s="5"/>
      <c r="AIK199" s="5"/>
      <c r="AIL199" s="5"/>
      <c r="AIM199" s="5"/>
      <c r="AIN199" s="5"/>
      <c r="AIO199" s="5"/>
      <c r="AIP199" s="5"/>
      <c r="AIQ199" s="5"/>
      <c r="AIR199" s="5"/>
      <c r="AIS199" s="5"/>
      <c r="AIT199" s="5"/>
      <c r="AIU199" s="5"/>
      <c r="AIV199" s="5"/>
      <c r="AIW199" s="5"/>
      <c r="AIX199" s="5"/>
      <c r="AIY199" s="5"/>
      <c r="AIZ199" s="5"/>
      <c r="AJA199" s="5"/>
      <c r="AJB199" s="5"/>
      <c r="AJC199" s="5"/>
      <c r="AJD199" s="5"/>
      <c r="AJE199" s="5"/>
      <c r="AJF199" s="5"/>
      <c r="AJG199" s="5"/>
      <c r="AJH199" s="5"/>
      <c r="AJI199" s="5"/>
      <c r="AJJ199" s="5"/>
      <c r="AJK199" s="5"/>
      <c r="AJL199" s="5"/>
      <c r="AJM199" s="5"/>
      <c r="AJN199" s="5"/>
      <c r="AJO199" s="5"/>
      <c r="AJP199" s="5"/>
      <c r="AJQ199" s="5"/>
      <c r="AJR199" s="5"/>
      <c r="AJS199" s="5"/>
      <c r="AJT199" s="5"/>
      <c r="AJU199" s="5"/>
      <c r="AJV199" s="5"/>
      <c r="AJW199" s="5"/>
      <c r="AJX199" s="5"/>
      <c r="AJY199" s="5"/>
      <c r="AJZ199" s="5"/>
      <c r="AKA199" s="5"/>
      <c r="AKB199" s="5"/>
      <c r="AKC199" s="5"/>
      <c r="AKD199" s="5"/>
      <c r="AKE199" s="5"/>
      <c r="AKF199" s="5"/>
      <c r="AKG199" s="5"/>
      <c r="AKH199" s="5"/>
      <c r="AKI199" s="5"/>
      <c r="AKJ199" s="5"/>
      <c r="AKK199" s="5"/>
      <c r="AKL199" s="5"/>
      <c r="AKM199" s="5"/>
      <c r="AKN199" s="5"/>
      <c r="AKO199" s="5"/>
      <c r="AKP199" s="5"/>
      <c r="AKQ199" s="5"/>
      <c r="AKR199" s="5"/>
      <c r="AKS199" s="5"/>
      <c r="AKT199" s="5"/>
      <c r="AKU199" s="5"/>
      <c r="AKV199" s="5"/>
      <c r="AKW199" s="5"/>
      <c r="AKX199" s="5"/>
      <c r="AKY199" s="5"/>
      <c r="AKZ199" s="5"/>
      <c r="ALA199" s="5"/>
      <c r="ALB199" s="5"/>
      <c r="ALC199" s="5"/>
      <c r="ALD199" s="5"/>
      <c r="ALE199" s="5"/>
      <c r="ALF199" s="5"/>
      <c r="ALG199" s="5"/>
      <c r="ALH199" s="5"/>
      <c r="ALI199" s="5"/>
      <c r="ALJ199" s="5"/>
      <c r="ALK199" s="5"/>
      <c r="ALL199" s="5"/>
      <c r="ALM199" s="5"/>
      <c r="ALN199" s="5"/>
      <c r="ALO199" s="5"/>
      <c r="ALP199" s="5"/>
      <c r="ALQ199" s="5"/>
      <c r="ALR199" s="5"/>
      <c r="ALS199" s="5"/>
      <c r="ALT199" s="5"/>
      <c r="ALU199" s="5"/>
      <c r="ALV199" s="5"/>
      <c r="ALW199" s="5"/>
      <c r="ALX199" s="5"/>
      <c r="ALY199" s="5"/>
      <c r="ALZ199" s="5"/>
      <c r="AMA199" s="5"/>
      <c r="AMB199" s="5"/>
      <c r="AMC199" s="5"/>
      <c r="AMD199" s="5"/>
      <c r="AME199" s="5"/>
      <c r="AMF199" s="5"/>
      <c r="AMG199" s="5"/>
      <c r="AMH199" s="5"/>
      <c r="AMI199" s="5"/>
      <c r="AMJ199" s="5"/>
      <c r="AMK199" s="5"/>
    </row>
    <row r="200" spans="1:1025" ht="267.75" customHeight="1">
      <c r="A200" s="25">
        <v>1</v>
      </c>
      <c r="B200" s="103" t="s">
        <v>317</v>
      </c>
      <c r="C200" s="107">
        <v>1974</v>
      </c>
      <c r="D200" s="107" t="s">
        <v>37</v>
      </c>
      <c r="E200" s="184" t="s">
        <v>318</v>
      </c>
      <c r="F200" s="107">
        <v>5</v>
      </c>
      <c r="G200" s="107">
        <v>6</v>
      </c>
      <c r="H200" s="290">
        <v>5109.6000000000004</v>
      </c>
      <c r="I200" s="290">
        <v>4708.7</v>
      </c>
      <c r="J200" s="290">
        <v>4587.3</v>
      </c>
      <c r="K200" s="291">
        <v>218</v>
      </c>
      <c r="L200" s="290">
        <f>P200</f>
        <v>10010156.140000001</v>
      </c>
      <c r="M200" s="105" t="s">
        <v>37</v>
      </c>
      <c r="N200" s="105" t="s">
        <v>37</v>
      </c>
      <c r="O200" s="105" t="s">
        <v>37</v>
      </c>
      <c r="P200" s="105">
        <f>62739.48+94109.21+1052920.12+913729.81+1140918.08+1489799.56+1226916.96+2312268.52+1716754.4</f>
        <v>10010156.140000001</v>
      </c>
      <c r="Q200" s="105" t="s">
        <v>39</v>
      </c>
      <c r="R200" s="19" t="s">
        <v>319</v>
      </c>
      <c r="S200" s="37">
        <v>3155.84</v>
      </c>
      <c r="T200" s="37">
        <v>3155.84</v>
      </c>
      <c r="U200" s="35">
        <v>42369</v>
      </c>
      <c r="V200" s="12">
        <v>9</v>
      </c>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4"/>
      <c r="HW200" s="4"/>
      <c r="HX200" s="4"/>
      <c r="HY200" s="4"/>
      <c r="HZ200" s="4"/>
      <c r="IA200" s="4"/>
      <c r="IB200" s="4"/>
      <c r="IC200" s="4"/>
      <c r="ID200" s="4"/>
      <c r="IE200" s="4"/>
      <c r="IF200" s="4"/>
      <c r="IG200" s="4"/>
      <c r="IH200" s="4"/>
      <c r="II200" s="4"/>
      <c r="IJ200" s="4"/>
      <c r="IK200" s="4"/>
      <c r="IL200" s="4"/>
      <c r="IM200" s="4"/>
      <c r="IN200" s="4"/>
      <c r="IO200" s="4"/>
      <c r="IP200" s="4"/>
      <c r="IQ200" s="4"/>
      <c r="IR200" s="4"/>
      <c r="IS200" s="4"/>
      <c r="IT200" s="4"/>
    </row>
    <row r="201" spans="1:1025" ht="120">
      <c r="A201" s="25">
        <v>2</v>
      </c>
      <c r="B201" s="103" t="s">
        <v>320</v>
      </c>
      <c r="C201" s="107">
        <v>1960</v>
      </c>
      <c r="D201" s="107">
        <v>1977</v>
      </c>
      <c r="E201" s="184" t="s">
        <v>321</v>
      </c>
      <c r="F201" s="107">
        <v>3</v>
      </c>
      <c r="G201" s="107">
        <v>5</v>
      </c>
      <c r="H201" s="290">
        <v>3202</v>
      </c>
      <c r="I201" s="290">
        <v>2862.6</v>
      </c>
      <c r="J201" s="290">
        <v>2763.8</v>
      </c>
      <c r="K201" s="291">
        <v>92</v>
      </c>
      <c r="L201" s="290">
        <f>P201</f>
        <v>1185824.67</v>
      </c>
      <c r="M201" s="105" t="s">
        <v>37</v>
      </c>
      <c r="N201" s="105" t="s">
        <v>37</v>
      </c>
      <c r="O201" s="105" t="s">
        <v>37</v>
      </c>
      <c r="P201" s="105">
        <f>1072679.26+45258.16+67887.25</f>
        <v>1185824.67</v>
      </c>
      <c r="Q201" s="105" t="s">
        <v>39</v>
      </c>
      <c r="R201" s="19" t="s">
        <v>322</v>
      </c>
      <c r="S201" s="37">
        <v>5421.83</v>
      </c>
      <c r="T201" s="37">
        <v>5421.83</v>
      </c>
      <c r="U201" s="35">
        <v>42369</v>
      </c>
      <c r="V201" s="12">
        <v>3</v>
      </c>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c r="IH201" s="4"/>
      <c r="II201" s="4"/>
      <c r="IJ201" s="4"/>
      <c r="IK201" s="4"/>
      <c r="IL201" s="4"/>
      <c r="IM201" s="4"/>
      <c r="IN201" s="4"/>
      <c r="IO201" s="4"/>
      <c r="IP201" s="4"/>
      <c r="IQ201" s="4"/>
      <c r="IR201" s="4"/>
      <c r="IS201" s="4"/>
      <c r="IT201" s="4"/>
    </row>
    <row r="202" spans="1:1025" s="179" customFormat="1" ht="26.25" customHeight="1">
      <c r="A202" s="254" t="s">
        <v>323</v>
      </c>
      <c r="B202" s="254"/>
      <c r="C202" s="254"/>
      <c r="D202" s="254"/>
      <c r="E202" s="254"/>
      <c r="F202" s="254"/>
      <c r="G202" s="254"/>
      <c r="H202" s="292">
        <f t="shared" ref="H202:P202" si="29">SUM(H200:H201)</f>
        <v>8311.6</v>
      </c>
      <c r="I202" s="292">
        <f t="shared" si="29"/>
        <v>7571.3</v>
      </c>
      <c r="J202" s="292">
        <f t="shared" si="29"/>
        <v>7351.1</v>
      </c>
      <c r="K202" s="293">
        <f t="shared" si="29"/>
        <v>310</v>
      </c>
      <c r="L202" s="292">
        <f t="shared" si="29"/>
        <v>11195980.810000001</v>
      </c>
      <c r="M202" s="181">
        <f t="shared" si="29"/>
        <v>0</v>
      </c>
      <c r="N202" s="181">
        <f t="shared" si="29"/>
        <v>0</v>
      </c>
      <c r="O202" s="181">
        <f t="shared" si="29"/>
        <v>0</v>
      </c>
      <c r="P202" s="181">
        <f t="shared" si="29"/>
        <v>11195980.810000001</v>
      </c>
      <c r="Q202" s="28">
        <v>0</v>
      </c>
      <c r="R202" s="40" t="s">
        <v>105</v>
      </c>
      <c r="S202" s="40" t="s">
        <v>105</v>
      </c>
      <c r="T202" s="41" t="s">
        <v>105</v>
      </c>
      <c r="U202" s="40" t="s">
        <v>105</v>
      </c>
      <c r="V202" s="178"/>
    </row>
    <row r="203" spans="1:1025" s="172" customFormat="1" ht="26.25" customHeight="1">
      <c r="A203" s="252" t="s">
        <v>324</v>
      </c>
      <c r="B203" s="252"/>
      <c r="C203" s="252"/>
      <c r="D203" s="252"/>
      <c r="E203" s="252"/>
      <c r="F203" s="252"/>
      <c r="G203" s="252"/>
      <c r="H203" s="252"/>
      <c r="I203" s="252"/>
      <c r="J203" s="252"/>
      <c r="K203" s="252"/>
      <c r="L203" s="252"/>
      <c r="M203" s="252"/>
      <c r="N203" s="252"/>
      <c r="O203" s="252"/>
      <c r="P203" s="252"/>
      <c r="Q203" s="252"/>
      <c r="R203" s="252"/>
      <c r="S203" s="252"/>
      <c r="T203" s="252"/>
      <c r="U203" s="252"/>
      <c r="V203" s="18"/>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c r="IV203" s="5"/>
      <c r="IW203" s="5"/>
      <c r="IX203" s="5"/>
      <c r="IY203" s="5"/>
      <c r="IZ203" s="5"/>
      <c r="JA203" s="5"/>
      <c r="JB203" s="5"/>
      <c r="JC203" s="5"/>
      <c r="JD203" s="5"/>
      <c r="JE203" s="5"/>
      <c r="JF203" s="5"/>
      <c r="JG203" s="5"/>
      <c r="JH203" s="5"/>
      <c r="JI203" s="5"/>
      <c r="JJ203" s="5"/>
      <c r="JK203" s="5"/>
      <c r="JL203" s="5"/>
      <c r="JM203" s="5"/>
      <c r="JN203" s="5"/>
      <c r="JO203" s="5"/>
      <c r="JP203" s="5"/>
      <c r="JQ203" s="5"/>
      <c r="JR203" s="5"/>
      <c r="JS203" s="5"/>
      <c r="JT203" s="5"/>
      <c r="JU203" s="5"/>
      <c r="JV203" s="5"/>
      <c r="JW203" s="5"/>
      <c r="JX203" s="5"/>
      <c r="JY203" s="5"/>
      <c r="JZ203" s="5"/>
      <c r="KA203" s="5"/>
      <c r="KB203" s="5"/>
      <c r="KC203" s="5"/>
      <c r="KD203" s="5"/>
      <c r="KE203" s="5"/>
      <c r="KF203" s="5"/>
      <c r="KG203" s="5"/>
      <c r="KH203" s="5"/>
      <c r="KI203" s="5"/>
      <c r="KJ203" s="5"/>
      <c r="KK203" s="5"/>
      <c r="KL203" s="5"/>
      <c r="KM203" s="5"/>
      <c r="KN203" s="5"/>
      <c r="KO203" s="5"/>
      <c r="KP203" s="5"/>
      <c r="KQ203" s="5"/>
      <c r="KR203" s="5"/>
      <c r="KS203" s="5"/>
      <c r="KT203" s="5"/>
      <c r="KU203" s="5"/>
      <c r="KV203" s="5"/>
      <c r="KW203" s="5"/>
      <c r="KX203" s="5"/>
      <c r="KY203" s="5"/>
      <c r="KZ203" s="5"/>
      <c r="LA203" s="5"/>
      <c r="LB203" s="5"/>
      <c r="LC203" s="5"/>
      <c r="LD203" s="5"/>
      <c r="LE203" s="5"/>
      <c r="LF203" s="5"/>
      <c r="LG203" s="5"/>
      <c r="LH203" s="5"/>
      <c r="LI203" s="5"/>
      <c r="LJ203" s="5"/>
      <c r="LK203" s="5"/>
      <c r="LL203" s="5"/>
      <c r="LM203" s="5"/>
      <c r="LN203" s="5"/>
      <c r="LO203" s="5"/>
      <c r="LP203" s="5"/>
      <c r="LQ203" s="5"/>
      <c r="LR203" s="5"/>
      <c r="LS203" s="5"/>
      <c r="LT203" s="5"/>
      <c r="LU203" s="5"/>
      <c r="LV203" s="5"/>
      <c r="LW203" s="5"/>
      <c r="LX203" s="5"/>
      <c r="LY203" s="5"/>
      <c r="LZ203" s="5"/>
      <c r="MA203" s="5"/>
      <c r="MB203" s="5"/>
      <c r="MC203" s="5"/>
      <c r="MD203" s="5"/>
      <c r="ME203" s="5"/>
      <c r="MF203" s="5"/>
      <c r="MG203" s="5"/>
      <c r="MH203" s="5"/>
      <c r="MI203" s="5"/>
      <c r="MJ203" s="5"/>
      <c r="MK203" s="5"/>
      <c r="ML203" s="5"/>
      <c r="MM203" s="5"/>
      <c r="MN203" s="5"/>
      <c r="MO203" s="5"/>
      <c r="MP203" s="5"/>
      <c r="MQ203" s="5"/>
      <c r="MR203" s="5"/>
      <c r="MS203" s="5"/>
      <c r="MT203" s="5"/>
      <c r="MU203" s="5"/>
      <c r="MV203" s="5"/>
      <c r="MW203" s="5"/>
      <c r="MX203" s="5"/>
      <c r="MY203" s="5"/>
      <c r="MZ203" s="5"/>
      <c r="NA203" s="5"/>
      <c r="NB203" s="5"/>
      <c r="NC203" s="5"/>
      <c r="ND203" s="5"/>
      <c r="NE203" s="5"/>
      <c r="NF203" s="5"/>
      <c r="NG203" s="5"/>
      <c r="NH203" s="5"/>
      <c r="NI203" s="5"/>
      <c r="NJ203" s="5"/>
      <c r="NK203" s="5"/>
      <c r="NL203" s="5"/>
      <c r="NM203" s="5"/>
      <c r="NN203" s="5"/>
      <c r="NO203" s="5"/>
      <c r="NP203" s="5"/>
      <c r="NQ203" s="5"/>
      <c r="NR203" s="5"/>
      <c r="NS203" s="5"/>
      <c r="NT203" s="5"/>
      <c r="NU203" s="5"/>
      <c r="NV203" s="5"/>
      <c r="NW203" s="5"/>
      <c r="NX203" s="5"/>
      <c r="NY203" s="5"/>
      <c r="NZ203" s="5"/>
      <c r="OA203" s="5"/>
      <c r="OB203" s="5"/>
      <c r="OC203" s="5"/>
      <c r="OD203" s="5"/>
      <c r="OE203" s="5"/>
      <c r="OF203" s="5"/>
      <c r="OG203" s="5"/>
      <c r="OH203" s="5"/>
      <c r="OI203" s="5"/>
      <c r="OJ203" s="5"/>
      <c r="OK203" s="5"/>
      <c r="OL203" s="5"/>
      <c r="OM203" s="5"/>
      <c r="ON203" s="5"/>
      <c r="OO203" s="5"/>
      <c r="OP203" s="5"/>
      <c r="OQ203" s="5"/>
      <c r="OR203" s="5"/>
      <c r="OS203" s="5"/>
      <c r="OT203" s="5"/>
      <c r="OU203" s="5"/>
      <c r="OV203" s="5"/>
      <c r="OW203" s="5"/>
      <c r="OX203" s="5"/>
      <c r="OY203" s="5"/>
      <c r="OZ203" s="5"/>
      <c r="PA203" s="5"/>
      <c r="PB203" s="5"/>
      <c r="PC203" s="5"/>
      <c r="PD203" s="5"/>
      <c r="PE203" s="5"/>
      <c r="PF203" s="5"/>
      <c r="PG203" s="5"/>
      <c r="PH203" s="5"/>
      <c r="PI203" s="5"/>
      <c r="PJ203" s="5"/>
      <c r="PK203" s="5"/>
      <c r="PL203" s="5"/>
      <c r="PM203" s="5"/>
      <c r="PN203" s="5"/>
      <c r="PO203" s="5"/>
      <c r="PP203" s="5"/>
      <c r="PQ203" s="5"/>
      <c r="PR203" s="5"/>
      <c r="PS203" s="5"/>
      <c r="PT203" s="5"/>
      <c r="PU203" s="5"/>
      <c r="PV203" s="5"/>
      <c r="PW203" s="5"/>
      <c r="PX203" s="5"/>
      <c r="PY203" s="5"/>
      <c r="PZ203" s="5"/>
      <c r="QA203" s="5"/>
      <c r="QB203" s="5"/>
      <c r="QC203" s="5"/>
      <c r="QD203" s="5"/>
      <c r="QE203" s="5"/>
      <c r="QF203" s="5"/>
      <c r="QG203" s="5"/>
      <c r="QH203" s="5"/>
      <c r="QI203" s="5"/>
      <c r="QJ203" s="5"/>
      <c r="QK203" s="5"/>
      <c r="QL203" s="5"/>
      <c r="QM203" s="5"/>
      <c r="QN203" s="5"/>
      <c r="QO203" s="5"/>
      <c r="QP203" s="5"/>
      <c r="QQ203" s="5"/>
      <c r="QR203" s="5"/>
      <c r="QS203" s="5"/>
      <c r="QT203" s="5"/>
      <c r="QU203" s="5"/>
      <c r="QV203" s="5"/>
      <c r="QW203" s="5"/>
      <c r="QX203" s="5"/>
      <c r="QY203" s="5"/>
      <c r="QZ203" s="5"/>
      <c r="RA203" s="5"/>
      <c r="RB203" s="5"/>
      <c r="RC203" s="5"/>
      <c r="RD203" s="5"/>
      <c r="RE203" s="5"/>
      <c r="RF203" s="5"/>
      <c r="RG203" s="5"/>
      <c r="RH203" s="5"/>
      <c r="RI203" s="5"/>
      <c r="RJ203" s="5"/>
      <c r="RK203" s="5"/>
      <c r="RL203" s="5"/>
      <c r="RM203" s="5"/>
      <c r="RN203" s="5"/>
      <c r="RO203" s="5"/>
      <c r="RP203" s="5"/>
      <c r="RQ203" s="5"/>
      <c r="RR203" s="5"/>
      <c r="RS203" s="5"/>
      <c r="RT203" s="5"/>
      <c r="RU203" s="5"/>
      <c r="RV203" s="5"/>
      <c r="RW203" s="5"/>
      <c r="RX203" s="5"/>
      <c r="RY203" s="5"/>
      <c r="RZ203" s="5"/>
      <c r="SA203" s="5"/>
      <c r="SB203" s="5"/>
      <c r="SC203" s="5"/>
      <c r="SD203" s="5"/>
      <c r="SE203" s="5"/>
      <c r="SF203" s="5"/>
      <c r="SG203" s="5"/>
      <c r="SH203" s="5"/>
      <c r="SI203" s="5"/>
      <c r="SJ203" s="5"/>
      <c r="SK203" s="5"/>
      <c r="SL203" s="5"/>
      <c r="SM203" s="5"/>
      <c r="SN203" s="5"/>
      <c r="SO203" s="5"/>
      <c r="SP203" s="5"/>
      <c r="SQ203" s="5"/>
      <c r="SR203" s="5"/>
      <c r="SS203" s="5"/>
      <c r="ST203" s="5"/>
      <c r="SU203" s="5"/>
      <c r="SV203" s="5"/>
      <c r="SW203" s="5"/>
      <c r="SX203" s="5"/>
      <c r="SY203" s="5"/>
      <c r="SZ203" s="5"/>
      <c r="TA203" s="5"/>
      <c r="TB203" s="5"/>
      <c r="TC203" s="5"/>
      <c r="TD203" s="5"/>
      <c r="TE203" s="5"/>
      <c r="TF203" s="5"/>
      <c r="TG203" s="5"/>
      <c r="TH203" s="5"/>
      <c r="TI203" s="5"/>
      <c r="TJ203" s="5"/>
      <c r="TK203" s="5"/>
      <c r="TL203" s="5"/>
      <c r="TM203" s="5"/>
      <c r="TN203" s="5"/>
      <c r="TO203" s="5"/>
      <c r="TP203" s="5"/>
      <c r="TQ203" s="5"/>
      <c r="TR203" s="5"/>
      <c r="TS203" s="5"/>
      <c r="TT203" s="5"/>
      <c r="TU203" s="5"/>
      <c r="TV203" s="5"/>
      <c r="TW203" s="5"/>
      <c r="TX203" s="5"/>
      <c r="TY203" s="5"/>
      <c r="TZ203" s="5"/>
      <c r="UA203" s="5"/>
      <c r="UB203" s="5"/>
      <c r="UC203" s="5"/>
      <c r="UD203" s="5"/>
      <c r="UE203" s="5"/>
      <c r="UF203" s="5"/>
      <c r="UG203" s="5"/>
      <c r="UH203" s="5"/>
      <c r="UI203" s="5"/>
      <c r="UJ203" s="5"/>
      <c r="UK203" s="5"/>
      <c r="UL203" s="5"/>
      <c r="UM203" s="5"/>
      <c r="UN203" s="5"/>
      <c r="UO203" s="5"/>
      <c r="UP203" s="5"/>
      <c r="UQ203" s="5"/>
      <c r="UR203" s="5"/>
      <c r="US203" s="5"/>
      <c r="UT203" s="5"/>
      <c r="UU203" s="5"/>
      <c r="UV203" s="5"/>
      <c r="UW203" s="5"/>
      <c r="UX203" s="5"/>
      <c r="UY203" s="5"/>
      <c r="UZ203" s="5"/>
      <c r="VA203" s="5"/>
      <c r="VB203" s="5"/>
      <c r="VC203" s="5"/>
      <c r="VD203" s="5"/>
      <c r="VE203" s="5"/>
      <c r="VF203" s="5"/>
      <c r="VG203" s="5"/>
      <c r="VH203" s="5"/>
      <c r="VI203" s="5"/>
      <c r="VJ203" s="5"/>
      <c r="VK203" s="5"/>
      <c r="VL203" s="5"/>
      <c r="VM203" s="5"/>
      <c r="VN203" s="5"/>
      <c r="VO203" s="5"/>
      <c r="VP203" s="5"/>
      <c r="VQ203" s="5"/>
      <c r="VR203" s="5"/>
      <c r="VS203" s="5"/>
      <c r="VT203" s="5"/>
      <c r="VU203" s="5"/>
      <c r="VV203" s="5"/>
      <c r="VW203" s="5"/>
      <c r="VX203" s="5"/>
      <c r="VY203" s="5"/>
      <c r="VZ203" s="5"/>
      <c r="WA203" s="5"/>
      <c r="WB203" s="5"/>
      <c r="WC203" s="5"/>
      <c r="WD203" s="5"/>
      <c r="WE203" s="5"/>
      <c r="WF203" s="5"/>
      <c r="WG203" s="5"/>
      <c r="WH203" s="5"/>
      <c r="WI203" s="5"/>
      <c r="WJ203" s="5"/>
      <c r="WK203" s="5"/>
      <c r="WL203" s="5"/>
      <c r="WM203" s="5"/>
      <c r="WN203" s="5"/>
      <c r="WO203" s="5"/>
      <c r="WP203" s="5"/>
      <c r="WQ203" s="5"/>
      <c r="WR203" s="5"/>
      <c r="WS203" s="5"/>
      <c r="WT203" s="5"/>
      <c r="WU203" s="5"/>
      <c r="WV203" s="5"/>
      <c r="WW203" s="5"/>
      <c r="WX203" s="5"/>
      <c r="WY203" s="5"/>
      <c r="WZ203" s="5"/>
      <c r="XA203" s="5"/>
      <c r="XB203" s="5"/>
      <c r="XC203" s="5"/>
      <c r="XD203" s="5"/>
      <c r="XE203" s="5"/>
      <c r="XF203" s="5"/>
      <c r="XG203" s="5"/>
      <c r="XH203" s="5"/>
      <c r="XI203" s="5"/>
      <c r="XJ203" s="5"/>
      <c r="XK203" s="5"/>
      <c r="XL203" s="5"/>
      <c r="XM203" s="5"/>
      <c r="XN203" s="5"/>
      <c r="XO203" s="5"/>
      <c r="XP203" s="5"/>
      <c r="XQ203" s="5"/>
      <c r="XR203" s="5"/>
      <c r="XS203" s="5"/>
      <c r="XT203" s="5"/>
      <c r="XU203" s="5"/>
      <c r="XV203" s="5"/>
      <c r="XW203" s="5"/>
      <c r="XX203" s="5"/>
      <c r="XY203" s="5"/>
      <c r="XZ203" s="5"/>
      <c r="YA203" s="5"/>
      <c r="YB203" s="5"/>
      <c r="YC203" s="5"/>
      <c r="YD203" s="5"/>
      <c r="YE203" s="5"/>
      <c r="YF203" s="5"/>
      <c r="YG203" s="5"/>
      <c r="YH203" s="5"/>
      <c r="YI203" s="5"/>
      <c r="YJ203" s="5"/>
      <c r="YK203" s="5"/>
      <c r="YL203" s="5"/>
      <c r="YM203" s="5"/>
      <c r="YN203" s="5"/>
      <c r="YO203" s="5"/>
      <c r="YP203" s="5"/>
      <c r="YQ203" s="5"/>
      <c r="YR203" s="5"/>
      <c r="YS203" s="5"/>
      <c r="YT203" s="5"/>
      <c r="YU203" s="5"/>
      <c r="YV203" s="5"/>
      <c r="YW203" s="5"/>
      <c r="YX203" s="5"/>
      <c r="YY203" s="5"/>
      <c r="YZ203" s="5"/>
      <c r="ZA203" s="5"/>
      <c r="ZB203" s="5"/>
      <c r="ZC203" s="5"/>
      <c r="ZD203" s="5"/>
      <c r="ZE203" s="5"/>
      <c r="ZF203" s="5"/>
      <c r="ZG203" s="5"/>
      <c r="ZH203" s="5"/>
      <c r="ZI203" s="5"/>
      <c r="ZJ203" s="5"/>
      <c r="ZK203" s="5"/>
      <c r="ZL203" s="5"/>
      <c r="ZM203" s="5"/>
      <c r="ZN203" s="5"/>
      <c r="ZO203" s="5"/>
      <c r="ZP203" s="5"/>
      <c r="ZQ203" s="5"/>
      <c r="ZR203" s="5"/>
      <c r="ZS203" s="5"/>
      <c r="ZT203" s="5"/>
      <c r="ZU203" s="5"/>
      <c r="ZV203" s="5"/>
      <c r="ZW203" s="5"/>
      <c r="ZX203" s="5"/>
      <c r="ZY203" s="5"/>
      <c r="ZZ203" s="5"/>
      <c r="AAA203" s="5"/>
      <c r="AAB203" s="5"/>
      <c r="AAC203" s="5"/>
      <c r="AAD203" s="5"/>
      <c r="AAE203" s="5"/>
      <c r="AAF203" s="5"/>
      <c r="AAG203" s="5"/>
      <c r="AAH203" s="5"/>
      <c r="AAI203" s="5"/>
      <c r="AAJ203" s="5"/>
      <c r="AAK203" s="5"/>
      <c r="AAL203" s="5"/>
      <c r="AAM203" s="5"/>
      <c r="AAN203" s="5"/>
      <c r="AAO203" s="5"/>
      <c r="AAP203" s="5"/>
      <c r="AAQ203" s="5"/>
      <c r="AAR203" s="5"/>
      <c r="AAS203" s="5"/>
      <c r="AAT203" s="5"/>
      <c r="AAU203" s="5"/>
      <c r="AAV203" s="5"/>
      <c r="AAW203" s="5"/>
      <c r="AAX203" s="5"/>
      <c r="AAY203" s="5"/>
      <c r="AAZ203" s="5"/>
      <c r="ABA203" s="5"/>
      <c r="ABB203" s="5"/>
      <c r="ABC203" s="5"/>
      <c r="ABD203" s="5"/>
      <c r="ABE203" s="5"/>
      <c r="ABF203" s="5"/>
      <c r="ABG203" s="5"/>
      <c r="ABH203" s="5"/>
      <c r="ABI203" s="5"/>
      <c r="ABJ203" s="5"/>
      <c r="ABK203" s="5"/>
      <c r="ABL203" s="5"/>
      <c r="ABM203" s="5"/>
      <c r="ABN203" s="5"/>
      <c r="ABO203" s="5"/>
      <c r="ABP203" s="5"/>
      <c r="ABQ203" s="5"/>
      <c r="ABR203" s="5"/>
      <c r="ABS203" s="5"/>
      <c r="ABT203" s="5"/>
      <c r="ABU203" s="5"/>
      <c r="ABV203" s="5"/>
      <c r="ABW203" s="5"/>
      <c r="ABX203" s="5"/>
      <c r="ABY203" s="5"/>
      <c r="ABZ203" s="5"/>
      <c r="ACA203" s="5"/>
      <c r="ACB203" s="5"/>
      <c r="ACC203" s="5"/>
      <c r="ACD203" s="5"/>
      <c r="ACE203" s="5"/>
      <c r="ACF203" s="5"/>
      <c r="ACG203" s="5"/>
      <c r="ACH203" s="5"/>
      <c r="ACI203" s="5"/>
      <c r="ACJ203" s="5"/>
      <c r="ACK203" s="5"/>
      <c r="ACL203" s="5"/>
      <c r="ACM203" s="5"/>
      <c r="ACN203" s="5"/>
      <c r="ACO203" s="5"/>
      <c r="ACP203" s="5"/>
      <c r="ACQ203" s="5"/>
      <c r="ACR203" s="5"/>
      <c r="ACS203" s="5"/>
      <c r="ACT203" s="5"/>
      <c r="ACU203" s="5"/>
      <c r="ACV203" s="5"/>
      <c r="ACW203" s="5"/>
      <c r="ACX203" s="5"/>
      <c r="ACY203" s="5"/>
      <c r="ACZ203" s="5"/>
      <c r="ADA203" s="5"/>
      <c r="ADB203" s="5"/>
      <c r="ADC203" s="5"/>
      <c r="ADD203" s="5"/>
      <c r="ADE203" s="5"/>
      <c r="ADF203" s="5"/>
      <c r="ADG203" s="5"/>
      <c r="ADH203" s="5"/>
      <c r="ADI203" s="5"/>
      <c r="ADJ203" s="5"/>
      <c r="ADK203" s="5"/>
      <c r="ADL203" s="5"/>
      <c r="ADM203" s="5"/>
      <c r="ADN203" s="5"/>
      <c r="ADO203" s="5"/>
      <c r="ADP203" s="5"/>
      <c r="ADQ203" s="5"/>
      <c r="ADR203" s="5"/>
      <c r="ADS203" s="5"/>
      <c r="ADT203" s="5"/>
      <c r="ADU203" s="5"/>
      <c r="ADV203" s="5"/>
      <c r="ADW203" s="5"/>
      <c r="ADX203" s="5"/>
      <c r="ADY203" s="5"/>
      <c r="ADZ203" s="5"/>
      <c r="AEA203" s="5"/>
      <c r="AEB203" s="5"/>
      <c r="AEC203" s="5"/>
      <c r="AED203" s="5"/>
      <c r="AEE203" s="5"/>
      <c r="AEF203" s="5"/>
      <c r="AEG203" s="5"/>
      <c r="AEH203" s="5"/>
      <c r="AEI203" s="5"/>
      <c r="AEJ203" s="5"/>
      <c r="AEK203" s="5"/>
      <c r="AEL203" s="5"/>
      <c r="AEM203" s="5"/>
      <c r="AEN203" s="5"/>
      <c r="AEO203" s="5"/>
      <c r="AEP203" s="5"/>
      <c r="AEQ203" s="5"/>
      <c r="AER203" s="5"/>
      <c r="AES203" s="5"/>
      <c r="AET203" s="5"/>
      <c r="AEU203" s="5"/>
      <c r="AEV203" s="5"/>
      <c r="AEW203" s="5"/>
      <c r="AEX203" s="5"/>
      <c r="AEY203" s="5"/>
      <c r="AEZ203" s="5"/>
      <c r="AFA203" s="5"/>
      <c r="AFB203" s="5"/>
      <c r="AFC203" s="5"/>
      <c r="AFD203" s="5"/>
      <c r="AFE203" s="5"/>
      <c r="AFF203" s="5"/>
      <c r="AFG203" s="5"/>
      <c r="AFH203" s="5"/>
      <c r="AFI203" s="5"/>
      <c r="AFJ203" s="5"/>
      <c r="AFK203" s="5"/>
      <c r="AFL203" s="5"/>
      <c r="AFM203" s="5"/>
      <c r="AFN203" s="5"/>
      <c r="AFO203" s="5"/>
      <c r="AFP203" s="5"/>
      <c r="AFQ203" s="5"/>
      <c r="AFR203" s="5"/>
      <c r="AFS203" s="5"/>
      <c r="AFT203" s="5"/>
      <c r="AFU203" s="5"/>
      <c r="AFV203" s="5"/>
      <c r="AFW203" s="5"/>
      <c r="AFX203" s="5"/>
      <c r="AFY203" s="5"/>
      <c r="AFZ203" s="5"/>
      <c r="AGA203" s="5"/>
      <c r="AGB203" s="5"/>
      <c r="AGC203" s="5"/>
      <c r="AGD203" s="5"/>
      <c r="AGE203" s="5"/>
      <c r="AGF203" s="5"/>
      <c r="AGG203" s="5"/>
      <c r="AGH203" s="5"/>
      <c r="AGI203" s="5"/>
      <c r="AGJ203" s="5"/>
      <c r="AGK203" s="5"/>
      <c r="AGL203" s="5"/>
      <c r="AGM203" s="5"/>
      <c r="AGN203" s="5"/>
      <c r="AGO203" s="5"/>
      <c r="AGP203" s="5"/>
      <c r="AGQ203" s="5"/>
      <c r="AGR203" s="5"/>
      <c r="AGS203" s="5"/>
      <c r="AGT203" s="5"/>
      <c r="AGU203" s="5"/>
      <c r="AGV203" s="5"/>
      <c r="AGW203" s="5"/>
      <c r="AGX203" s="5"/>
      <c r="AGY203" s="5"/>
      <c r="AGZ203" s="5"/>
      <c r="AHA203" s="5"/>
      <c r="AHB203" s="5"/>
      <c r="AHC203" s="5"/>
      <c r="AHD203" s="5"/>
      <c r="AHE203" s="5"/>
      <c r="AHF203" s="5"/>
      <c r="AHG203" s="5"/>
      <c r="AHH203" s="5"/>
      <c r="AHI203" s="5"/>
      <c r="AHJ203" s="5"/>
      <c r="AHK203" s="5"/>
      <c r="AHL203" s="5"/>
      <c r="AHM203" s="5"/>
      <c r="AHN203" s="5"/>
      <c r="AHO203" s="5"/>
      <c r="AHP203" s="5"/>
      <c r="AHQ203" s="5"/>
      <c r="AHR203" s="5"/>
      <c r="AHS203" s="5"/>
      <c r="AHT203" s="5"/>
      <c r="AHU203" s="5"/>
      <c r="AHV203" s="5"/>
      <c r="AHW203" s="5"/>
      <c r="AHX203" s="5"/>
      <c r="AHY203" s="5"/>
      <c r="AHZ203" s="5"/>
      <c r="AIA203" s="5"/>
      <c r="AIB203" s="5"/>
      <c r="AIC203" s="5"/>
      <c r="AID203" s="5"/>
      <c r="AIE203" s="5"/>
      <c r="AIF203" s="5"/>
      <c r="AIG203" s="5"/>
      <c r="AIH203" s="5"/>
      <c r="AII203" s="5"/>
      <c r="AIJ203" s="5"/>
      <c r="AIK203" s="5"/>
      <c r="AIL203" s="5"/>
      <c r="AIM203" s="5"/>
      <c r="AIN203" s="5"/>
      <c r="AIO203" s="5"/>
      <c r="AIP203" s="5"/>
      <c r="AIQ203" s="5"/>
      <c r="AIR203" s="5"/>
      <c r="AIS203" s="5"/>
      <c r="AIT203" s="5"/>
      <c r="AIU203" s="5"/>
      <c r="AIV203" s="5"/>
      <c r="AIW203" s="5"/>
      <c r="AIX203" s="5"/>
      <c r="AIY203" s="5"/>
      <c r="AIZ203" s="5"/>
      <c r="AJA203" s="5"/>
      <c r="AJB203" s="5"/>
      <c r="AJC203" s="5"/>
      <c r="AJD203" s="5"/>
      <c r="AJE203" s="5"/>
      <c r="AJF203" s="5"/>
      <c r="AJG203" s="5"/>
      <c r="AJH203" s="5"/>
      <c r="AJI203" s="5"/>
      <c r="AJJ203" s="5"/>
      <c r="AJK203" s="5"/>
      <c r="AJL203" s="5"/>
      <c r="AJM203" s="5"/>
      <c r="AJN203" s="5"/>
      <c r="AJO203" s="5"/>
      <c r="AJP203" s="5"/>
      <c r="AJQ203" s="5"/>
      <c r="AJR203" s="5"/>
      <c r="AJS203" s="5"/>
      <c r="AJT203" s="5"/>
      <c r="AJU203" s="5"/>
      <c r="AJV203" s="5"/>
      <c r="AJW203" s="5"/>
      <c r="AJX203" s="5"/>
      <c r="AJY203" s="5"/>
      <c r="AJZ203" s="5"/>
      <c r="AKA203" s="5"/>
      <c r="AKB203" s="5"/>
      <c r="AKC203" s="5"/>
      <c r="AKD203" s="5"/>
      <c r="AKE203" s="5"/>
      <c r="AKF203" s="5"/>
      <c r="AKG203" s="5"/>
      <c r="AKH203" s="5"/>
      <c r="AKI203" s="5"/>
      <c r="AKJ203" s="5"/>
      <c r="AKK203" s="5"/>
      <c r="AKL203" s="5"/>
      <c r="AKM203" s="5"/>
      <c r="AKN203" s="5"/>
      <c r="AKO203" s="5"/>
      <c r="AKP203" s="5"/>
      <c r="AKQ203" s="5"/>
      <c r="AKR203" s="5"/>
      <c r="AKS203" s="5"/>
      <c r="AKT203" s="5"/>
      <c r="AKU203" s="5"/>
      <c r="AKV203" s="5"/>
      <c r="AKW203" s="5"/>
      <c r="AKX203" s="5"/>
      <c r="AKY203" s="5"/>
      <c r="AKZ203" s="5"/>
      <c r="ALA203" s="5"/>
      <c r="ALB203" s="5"/>
      <c r="ALC203" s="5"/>
      <c r="ALD203" s="5"/>
      <c r="ALE203" s="5"/>
      <c r="ALF203" s="5"/>
      <c r="ALG203" s="5"/>
      <c r="ALH203" s="5"/>
      <c r="ALI203" s="5"/>
      <c r="ALJ203" s="5"/>
      <c r="ALK203" s="5"/>
      <c r="ALL203" s="5"/>
      <c r="ALM203" s="5"/>
      <c r="ALN203" s="5"/>
      <c r="ALO203" s="5"/>
      <c r="ALP203" s="5"/>
      <c r="ALQ203" s="5"/>
      <c r="ALR203" s="5"/>
      <c r="ALS203" s="5"/>
      <c r="ALT203" s="5"/>
      <c r="ALU203" s="5"/>
      <c r="ALV203" s="5"/>
      <c r="ALW203" s="5"/>
      <c r="ALX203" s="5"/>
      <c r="ALY203" s="5"/>
      <c r="ALZ203" s="5"/>
      <c r="AMA203" s="5"/>
      <c r="AMB203" s="5"/>
      <c r="AMC203" s="5"/>
      <c r="AMD203" s="5"/>
      <c r="AME203" s="5"/>
      <c r="AMF203" s="5"/>
      <c r="AMG203" s="5"/>
      <c r="AMH203" s="5"/>
      <c r="AMI203" s="5"/>
      <c r="AMJ203" s="5"/>
      <c r="AMK203" s="5"/>
    </row>
    <row r="204" spans="1:1025" ht="36">
      <c r="A204" s="25">
        <v>1</v>
      </c>
      <c r="B204" s="103" t="s">
        <v>325</v>
      </c>
      <c r="C204" s="107">
        <v>1959</v>
      </c>
      <c r="D204" s="107" t="s">
        <v>37</v>
      </c>
      <c r="E204" s="184" t="s">
        <v>326</v>
      </c>
      <c r="F204" s="107">
        <v>2</v>
      </c>
      <c r="G204" s="107">
        <v>2</v>
      </c>
      <c r="H204" s="290">
        <v>491.3</v>
      </c>
      <c r="I204" s="290">
        <v>442.9</v>
      </c>
      <c r="J204" s="290">
        <v>129.19999999999999</v>
      </c>
      <c r="K204" s="291">
        <v>27</v>
      </c>
      <c r="L204" s="290">
        <f t="shared" ref="L204:L215" si="30">P204</f>
        <v>2036042.63</v>
      </c>
      <c r="M204" s="105" t="s">
        <v>37</v>
      </c>
      <c r="N204" s="105" t="s">
        <v>37</v>
      </c>
      <c r="O204" s="105" t="s">
        <v>37</v>
      </c>
      <c r="P204" s="105">
        <f>315384.68+602586.9+408005.96+710065.09</f>
        <v>2036042.63</v>
      </c>
      <c r="Q204" s="105" t="s">
        <v>39</v>
      </c>
      <c r="R204" s="19" t="s">
        <v>327</v>
      </c>
      <c r="S204" s="37">
        <v>6789.13</v>
      </c>
      <c r="T204" s="37">
        <v>11624.81</v>
      </c>
      <c r="U204" s="35">
        <v>42369</v>
      </c>
      <c r="V204" s="12">
        <v>4</v>
      </c>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row>
    <row r="205" spans="1:1025" ht="38.25" customHeight="1">
      <c r="A205" s="25">
        <v>2</v>
      </c>
      <c r="B205" s="103" t="s">
        <v>328</v>
      </c>
      <c r="C205" s="107">
        <v>1958</v>
      </c>
      <c r="D205" s="107" t="s">
        <v>37</v>
      </c>
      <c r="E205" s="184" t="s">
        <v>326</v>
      </c>
      <c r="F205" s="107">
        <v>2</v>
      </c>
      <c r="G205" s="107">
        <v>2</v>
      </c>
      <c r="H205" s="290">
        <v>492.6</v>
      </c>
      <c r="I205" s="290">
        <v>441.5</v>
      </c>
      <c r="J205" s="290">
        <v>218.9</v>
      </c>
      <c r="K205" s="291">
        <v>22</v>
      </c>
      <c r="L205" s="290">
        <f t="shared" si="30"/>
        <v>2053860.14</v>
      </c>
      <c r="M205" s="105" t="s">
        <v>37</v>
      </c>
      <c r="N205" s="105" t="s">
        <v>37</v>
      </c>
      <c r="O205" s="105" t="s">
        <v>37</v>
      </c>
      <c r="P205" s="105">
        <f>342660.53+587701.26+393185.72+730312.63</f>
        <v>2053860.14</v>
      </c>
      <c r="Q205" s="105" t="s">
        <v>39</v>
      </c>
      <c r="R205" s="19" t="s">
        <v>327</v>
      </c>
      <c r="S205" s="37">
        <v>7028.49</v>
      </c>
      <c r="T205" s="37">
        <v>11624.81</v>
      </c>
      <c r="U205" s="35">
        <v>42369</v>
      </c>
      <c r="V205" s="12">
        <v>4</v>
      </c>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4"/>
      <c r="HW205" s="4"/>
      <c r="HX205" s="4"/>
      <c r="HY205" s="4"/>
      <c r="HZ205" s="4"/>
      <c r="IA205" s="4"/>
      <c r="IB205" s="4"/>
      <c r="IC205" s="4"/>
      <c r="ID205" s="4"/>
      <c r="IE205" s="4"/>
      <c r="IF205" s="4"/>
      <c r="IG205" s="4"/>
      <c r="IH205" s="4"/>
      <c r="II205" s="4"/>
      <c r="IJ205" s="4"/>
      <c r="IK205" s="4"/>
      <c r="IL205" s="4"/>
      <c r="IM205" s="4"/>
      <c r="IN205" s="4"/>
      <c r="IO205" s="4"/>
      <c r="IP205" s="4"/>
      <c r="IQ205" s="4"/>
      <c r="IR205" s="4"/>
      <c r="IS205" s="4"/>
      <c r="IT205" s="4"/>
    </row>
    <row r="206" spans="1:1025" ht="29.25" customHeight="1">
      <c r="A206" s="25">
        <v>3</v>
      </c>
      <c r="B206" s="103" t="s">
        <v>329</v>
      </c>
      <c r="C206" s="107">
        <v>1956</v>
      </c>
      <c r="D206" s="107" t="s">
        <v>37</v>
      </c>
      <c r="E206" s="184" t="s">
        <v>330</v>
      </c>
      <c r="F206" s="107">
        <v>2</v>
      </c>
      <c r="G206" s="107">
        <v>1</v>
      </c>
      <c r="H206" s="290">
        <v>430.9</v>
      </c>
      <c r="I206" s="290">
        <v>397.5</v>
      </c>
      <c r="J206" s="290">
        <v>397.5</v>
      </c>
      <c r="K206" s="291">
        <v>19</v>
      </c>
      <c r="L206" s="290">
        <f t="shared" si="30"/>
        <v>601877.64</v>
      </c>
      <c r="M206" s="105" t="s">
        <v>37</v>
      </c>
      <c r="N206" s="105" t="s">
        <v>37</v>
      </c>
      <c r="O206" s="105" t="s">
        <v>37</v>
      </c>
      <c r="P206" s="105">
        <v>601877.64</v>
      </c>
      <c r="Q206" s="105" t="s">
        <v>39</v>
      </c>
      <c r="R206" s="19" t="s">
        <v>72</v>
      </c>
      <c r="S206" s="37">
        <v>7227.45</v>
      </c>
      <c r="T206" s="37">
        <v>8229.91</v>
      </c>
      <c r="U206" s="35">
        <v>42369</v>
      </c>
      <c r="V206" s="12">
        <v>1</v>
      </c>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row>
    <row r="207" spans="1:1025" ht="42" customHeight="1">
      <c r="A207" s="25">
        <v>4</v>
      </c>
      <c r="B207" s="103" t="s">
        <v>331</v>
      </c>
      <c r="C207" s="107">
        <v>1964</v>
      </c>
      <c r="D207" s="107">
        <v>2008</v>
      </c>
      <c r="E207" s="184" t="s">
        <v>38</v>
      </c>
      <c r="F207" s="107">
        <v>4</v>
      </c>
      <c r="G207" s="107">
        <v>4</v>
      </c>
      <c r="H207" s="290">
        <v>2717.7</v>
      </c>
      <c r="I207" s="290">
        <v>2498.1999999999998</v>
      </c>
      <c r="J207" s="290">
        <v>2284.8000000000002</v>
      </c>
      <c r="K207" s="291">
        <v>110</v>
      </c>
      <c r="L207" s="290">
        <f t="shared" si="30"/>
        <v>43400.98</v>
      </c>
      <c r="M207" s="105" t="s">
        <v>37</v>
      </c>
      <c r="N207" s="105" t="s">
        <v>37</v>
      </c>
      <c r="O207" s="105" t="s">
        <v>37</v>
      </c>
      <c r="P207" s="105">
        <v>43400.98</v>
      </c>
      <c r="Q207" s="105" t="s">
        <v>332</v>
      </c>
      <c r="R207" s="19" t="s">
        <v>333</v>
      </c>
      <c r="S207" s="37">
        <v>3476.66</v>
      </c>
      <c r="T207" s="37">
        <v>3906.42</v>
      </c>
      <c r="U207" s="35">
        <v>42369</v>
      </c>
      <c r="V207" s="12">
        <v>1</v>
      </c>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c r="IK207" s="4"/>
      <c r="IL207" s="4"/>
      <c r="IM207" s="4"/>
      <c r="IN207" s="4"/>
      <c r="IO207" s="4"/>
      <c r="IP207" s="4"/>
      <c r="IQ207" s="4"/>
      <c r="IR207" s="4"/>
      <c r="IS207" s="4"/>
      <c r="IT207" s="4"/>
    </row>
    <row r="208" spans="1:1025" ht="48.75" customHeight="1">
      <c r="A208" s="25">
        <v>5</v>
      </c>
      <c r="B208" s="103" t="s">
        <v>334</v>
      </c>
      <c r="C208" s="107">
        <v>1961</v>
      </c>
      <c r="D208" s="107">
        <v>2008</v>
      </c>
      <c r="E208" s="184" t="s">
        <v>38</v>
      </c>
      <c r="F208" s="107">
        <v>4</v>
      </c>
      <c r="G208" s="107">
        <v>4</v>
      </c>
      <c r="H208" s="290">
        <v>2713.1</v>
      </c>
      <c r="I208" s="290">
        <v>2525.1999999999998</v>
      </c>
      <c r="J208" s="290">
        <v>2445.6</v>
      </c>
      <c r="K208" s="291">
        <v>110</v>
      </c>
      <c r="L208" s="290">
        <f t="shared" si="30"/>
        <v>45745.8</v>
      </c>
      <c r="M208" s="105" t="s">
        <v>37</v>
      </c>
      <c r="N208" s="105" t="s">
        <v>37</v>
      </c>
      <c r="O208" s="105" t="s">
        <v>37</v>
      </c>
      <c r="P208" s="105">
        <v>45745.8</v>
      </c>
      <c r="Q208" s="105" t="s">
        <v>60</v>
      </c>
      <c r="R208" s="19" t="s">
        <v>287</v>
      </c>
      <c r="S208" s="37">
        <v>3638.62</v>
      </c>
      <c r="T208" s="37">
        <v>3907.19</v>
      </c>
      <c r="U208" s="35">
        <v>42369</v>
      </c>
      <c r="V208" s="11">
        <v>1</v>
      </c>
    </row>
    <row r="209" spans="1:1025" ht="108">
      <c r="A209" s="25">
        <v>6</v>
      </c>
      <c r="B209" s="103" t="s">
        <v>335</v>
      </c>
      <c r="C209" s="107">
        <v>1970</v>
      </c>
      <c r="D209" s="107" t="s">
        <v>37</v>
      </c>
      <c r="E209" s="184" t="s">
        <v>38</v>
      </c>
      <c r="F209" s="107">
        <v>2</v>
      </c>
      <c r="G209" s="107">
        <v>1</v>
      </c>
      <c r="H209" s="290">
        <v>778</v>
      </c>
      <c r="I209" s="290">
        <v>740.1</v>
      </c>
      <c r="J209" s="290">
        <v>588.79999999999995</v>
      </c>
      <c r="K209" s="291">
        <v>45</v>
      </c>
      <c r="L209" s="290">
        <f t="shared" si="30"/>
        <v>903948.31</v>
      </c>
      <c r="M209" s="105" t="s">
        <v>37</v>
      </c>
      <c r="N209" s="105" t="s">
        <v>37</v>
      </c>
      <c r="O209" s="105" t="s">
        <v>37</v>
      </c>
      <c r="P209" s="105">
        <f>693056.76+96675.6+19866.8+94349.15</f>
        <v>903948.31</v>
      </c>
      <c r="Q209" s="105" t="s">
        <v>39</v>
      </c>
      <c r="R209" s="19" t="s">
        <v>336</v>
      </c>
      <c r="S209" s="37">
        <v>2581.06</v>
      </c>
      <c r="T209" s="37">
        <v>4913.12</v>
      </c>
      <c r="U209" s="35">
        <v>42369</v>
      </c>
      <c r="V209" s="11">
        <v>4</v>
      </c>
    </row>
    <row r="210" spans="1:1025" ht="36">
      <c r="A210" s="25">
        <v>7</v>
      </c>
      <c r="B210" s="103" t="s">
        <v>337</v>
      </c>
      <c r="C210" s="107">
        <v>1954</v>
      </c>
      <c r="D210" s="107" t="s">
        <v>37</v>
      </c>
      <c r="E210" s="184" t="s">
        <v>330</v>
      </c>
      <c r="F210" s="107">
        <v>2</v>
      </c>
      <c r="G210" s="107">
        <v>2</v>
      </c>
      <c r="H210" s="290">
        <v>435.3</v>
      </c>
      <c r="I210" s="290">
        <v>399.8</v>
      </c>
      <c r="J210" s="290">
        <v>166.5</v>
      </c>
      <c r="K210" s="291">
        <v>44</v>
      </c>
      <c r="L210" s="290">
        <f t="shared" si="30"/>
        <v>549219.57999999996</v>
      </c>
      <c r="M210" s="105" t="s">
        <v>37</v>
      </c>
      <c r="N210" s="105" t="s">
        <v>37</v>
      </c>
      <c r="O210" s="105" t="s">
        <v>37</v>
      </c>
      <c r="P210" s="105">
        <f>41837.29+507382.29</f>
        <v>549219.57999999996</v>
      </c>
      <c r="Q210" s="105" t="s">
        <v>39</v>
      </c>
      <c r="R210" s="19" t="s">
        <v>338</v>
      </c>
      <c r="S210" s="37">
        <v>5284.07</v>
      </c>
      <c r="T210" s="37">
        <v>10277.120000000001</v>
      </c>
      <c r="U210" s="35">
        <v>42369</v>
      </c>
      <c r="V210" s="11">
        <v>2</v>
      </c>
    </row>
    <row r="211" spans="1:1025" ht="96" customHeight="1">
      <c r="A211" s="25">
        <v>8</v>
      </c>
      <c r="B211" s="103" t="s">
        <v>339</v>
      </c>
      <c r="C211" s="107">
        <v>1957</v>
      </c>
      <c r="D211" s="107" t="s">
        <v>37</v>
      </c>
      <c r="E211" s="184" t="s">
        <v>38</v>
      </c>
      <c r="F211" s="107">
        <v>2</v>
      </c>
      <c r="G211" s="107">
        <v>2</v>
      </c>
      <c r="H211" s="290">
        <v>927.7</v>
      </c>
      <c r="I211" s="290">
        <v>857.1</v>
      </c>
      <c r="J211" s="290">
        <v>618.1</v>
      </c>
      <c r="K211" s="291">
        <v>40</v>
      </c>
      <c r="L211" s="290">
        <f t="shared" si="30"/>
        <v>1315574.08</v>
      </c>
      <c r="M211" s="105" t="s">
        <v>37</v>
      </c>
      <c r="N211" s="105" t="s">
        <v>37</v>
      </c>
      <c r="O211" s="105" t="s">
        <v>37</v>
      </c>
      <c r="P211" s="105">
        <f>900202.53+102088.13+199999.21+113284.21</f>
        <v>1315574.08</v>
      </c>
      <c r="Q211" s="105" t="s">
        <v>60</v>
      </c>
      <c r="R211" s="19" t="s">
        <v>340</v>
      </c>
      <c r="S211" s="37">
        <v>4317.26</v>
      </c>
      <c r="T211" s="37">
        <v>5030</v>
      </c>
      <c r="U211" s="35">
        <v>42369</v>
      </c>
      <c r="V211" s="11">
        <v>4</v>
      </c>
    </row>
    <row r="212" spans="1:1025" ht="111" customHeight="1">
      <c r="A212" s="25">
        <v>9</v>
      </c>
      <c r="B212" s="103" t="s">
        <v>341</v>
      </c>
      <c r="C212" s="107">
        <v>1960</v>
      </c>
      <c r="D212" s="107" t="s">
        <v>37</v>
      </c>
      <c r="E212" s="184" t="s">
        <v>326</v>
      </c>
      <c r="F212" s="107">
        <v>2</v>
      </c>
      <c r="G212" s="107">
        <v>2</v>
      </c>
      <c r="H212" s="290">
        <v>670</v>
      </c>
      <c r="I212" s="290">
        <v>623.5</v>
      </c>
      <c r="J212" s="290">
        <v>592.79999999999995</v>
      </c>
      <c r="K212" s="291">
        <v>12</v>
      </c>
      <c r="L212" s="290">
        <f t="shared" si="30"/>
        <v>976938.19</v>
      </c>
      <c r="M212" s="105" t="s">
        <v>37</v>
      </c>
      <c r="N212" s="105" t="s">
        <v>37</v>
      </c>
      <c r="O212" s="105" t="s">
        <v>37</v>
      </c>
      <c r="P212" s="105">
        <f>19503.49+767315.49+123354.42+66764.79</f>
        <v>976938.19</v>
      </c>
      <c r="Q212" s="105" t="s">
        <v>39</v>
      </c>
      <c r="R212" s="19" t="s">
        <v>336</v>
      </c>
      <c r="S212" s="37">
        <v>4408.12</v>
      </c>
      <c r="T212" s="37">
        <v>5127.5</v>
      </c>
      <c r="U212" s="35">
        <v>42369</v>
      </c>
      <c r="V212" s="11">
        <v>4</v>
      </c>
    </row>
    <row r="213" spans="1:1025" ht="77.25" customHeight="1">
      <c r="A213" s="25">
        <v>10</v>
      </c>
      <c r="B213" s="103" t="s">
        <v>342</v>
      </c>
      <c r="C213" s="107">
        <v>1961</v>
      </c>
      <c r="D213" s="107" t="s">
        <v>37</v>
      </c>
      <c r="E213" s="184" t="s">
        <v>326</v>
      </c>
      <c r="F213" s="107">
        <v>2</v>
      </c>
      <c r="G213" s="107">
        <v>2</v>
      </c>
      <c r="H213" s="290">
        <v>675.6</v>
      </c>
      <c r="I213" s="290">
        <v>628</v>
      </c>
      <c r="J213" s="290">
        <v>510.9</v>
      </c>
      <c r="K213" s="291">
        <v>42</v>
      </c>
      <c r="L213" s="290">
        <f t="shared" si="30"/>
        <v>989528.54</v>
      </c>
      <c r="M213" s="105" t="s">
        <v>37</v>
      </c>
      <c r="N213" s="105" t="s">
        <v>37</v>
      </c>
      <c r="O213" s="105" t="s">
        <v>37</v>
      </c>
      <c r="P213" s="105">
        <f>160959.04+36968.93+791600.57</f>
        <v>989528.54</v>
      </c>
      <c r="Q213" s="105" t="s">
        <v>39</v>
      </c>
      <c r="R213" s="19" t="s">
        <v>343</v>
      </c>
      <c r="S213" s="37">
        <v>4465.3900000000003</v>
      </c>
      <c r="T213" s="37">
        <v>4905.96</v>
      </c>
      <c r="U213" s="35">
        <v>42369</v>
      </c>
      <c r="V213" s="11">
        <v>3</v>
      </c>
    </row>
    <row r="214" spans="1:1025" ht="32.25" customHeight="1">
      <c r="A214" s="25">
        <v>11</v>
      </c>
      <c r="B214" s="103" t="s">
        <v>344</v>
      </c>
      <c r="C214" s="107">
        <v>1947</v>
      </c>
      <c r="D214" s="107">
        <v>1969</v>
      </c>
      <c r="E214" s="184" t="s">
        <v>330</v>
      </c>
      <c r="F214" s="107">
        <v>2</v>
      </c>
      <c r="G214" s="107">
        <v>2</v>
      </c>
      <c r="H214" s="290">
        <v>608.70000000000005</v>
      </c>
      <c r="I214" s="290">
        <v>541.6</v>
      </c>
      <c r="J214" s="290">
        <v>222.3</v>
      </c>
      <c r="K214" s="291">
        <v>28</v>
      </c>
      <c r="L214" s="290">
        <f t="shared" si="30"/>
        <v>929728.01</v>
      </c>
      <c r="M214" s="105" t="s">
        <v>37</v>
      </c>
      <c r="N214" s="105" t="s">
        <v>37</v>
      </c>
      <c r="O214" s="105" t="s">
        <v>37</v>
      </c>
      <c r="P214" s="105">
        <f>929728.01</f>
        <v>929728.01</v>
      </c>
      <c r="Q214" s="105" t="s">
        <v>39</v>
      </c>
      <c r="R214" s="19" t="s">
        <v>72</v>
      </c>
      <c r="S214" s="37">
        <v>6174.33</v>
      </c>
      <c r="T214" s="37">
        <v>11624.81</v>
      </c>
      <c r="U214" s="35">
        <v>42369</v>
      </c>
      <c r="V214" s="11">
        <v>1</v>
      </c>
    </row>
    <row r="215" spans="1:1025" ht="57.75" customHeight="1">
      <c r="A215" s="25">
        <v>12</v>
      </c>
      <c r="B215" s="103" t="s">
        <v>345</v>
      </c>
      <c r="C215" s="107">
        <v>1959</v>
      </c>
      <c r="D215" s="107" t="s">
        <v>37</v>
      </c>
      <c r="E215" s="184" t="s">
        <v>108</v>
      </c>
      <c r="F215" s="107">
        <v>2</v>
      </c>
      <c r="G215" s="107">
        <v>2</v>
      </c>
      <c r="H215" s="290">
        <v>809.8</v>
      </c>
      <c r="I215" s="290">
        <v>727.1</v>
      </c>
      <c r="J215" s="290">
        <v>624.6</v>
      </c>
      <c r="K215" s="291">
        <v>34</v>
      </c>
      <c r="L215" s="290">
        <f t="shared" si="30"/>
        <v>75347.73</v>
      </c>
      <c r="M215" s="105" t="s">
        <v>37</v>
      </c>
      <c r="N215" s="105" t="s">
        <v>37</v>
      </c>
      <c r="O215" s="105" t="s">
        <v>37</v>
      </c>
      <c r="P215" s="105">
        <f>54497.67+20850.06</f>
        <v>75347.73</v>
      </c>
      <c r="Q215" s="105" t="s">
        <v>39</v>
      </c>
      <c r="R215" s="19" t="s">
        <v>346</v>
      </c>
      <c r="S215" s="37">
        <v>106.83</v>
      </c>
      <c r="T215" s="37">
        <v>106.83</v>
      </c>
      <c r="U215" s="35">
        <v>42369</v>
      </c>
      <c r="V215" s="11">
        <v>2</v>
      </c>
    </row>
    <row r="216" spans="1:1025" s="179" customFormat="1" ht="25.5" customHeight="1">
      <c r="A216" s="254" t="s">
        <v>347</v>
      </c>
      <c r="B216" s="254"/>
      <c r="C216" s="254"/>
      <c r="D216" s="254"/>
      <c r="E216" s="254"/>
      <c r="F216" s="254"/>
      <c r="G216" s="254"/>
      <c r="H216" s="292">
        <f t="shared" ref="H216:Q216" si="31">SUM(H204:H215)</f>
        <v>11750.7</v>
      </c>
      <c r="I216" s="292">
        <f t="shared" si="31"/>
        <v>10822.5</v>
      </c>
      <c r="J216" s="292">
        <f t="shared" si="31"/>
        <v>8800</v>
      </c>
      <c r="K216" s="293">
        <f t="shared" si="31"/>
        <v>533</v>
      </c>
      <c r="L216" s="292">
        <f t="shared" si="31"/>
        <v>10521211.630000001</v>
      </c>
      <c r="M216" s="181">
        <f t="shared" si="31"/>
        <v>0</v>
      </c>
      <c r="N216" s="181">
        <f t="shared" si="31"/>
        <v>0</v>
      </c>
      <c r="O216" s="181">
        <f t="shared" si="31"/>
        <v>0</v>
      </c>
      <c r="P216" s="181">
        <f t="shared" si="31"/>
        <v>10521211.630000001</v>
      </c>
      <c r="Q216" s="28">
        <f t="shared" si="31"/>
        <v>0</v>
      </c>
      <c r="R216" s="40" t="s">
        <v>105</v>
      </c>
      <c r="S216" s="40" t="s">
        <v>105</v>
      </c>
      <c r="T216" s="41" t="s">
        <v>105</v>
      </c>
      <c r="U216" s="40" t="s">
        <v>105</v>
      </c>
      <c r="V216" s="178"/>
    </row>
    <row r="217" spans="1:1025" s="172" customFormat="1" ht="25.5" customHeight="1">
      <c r="A217" s="252" t="s">
        <v>348</v>
      </c>
      <c r="B217" s="252"/>
      <c r="C217" s="252"/>
      <c r="D217" s="252"/>
      <c r="E217" s="252"/>
      <c r="F217" s="252"/>
      <c r="G217" s="252"/>
      <c r="H217" s="252"/>
      <c r="I217" s="252"/>
      <c r="J217" s="252"/>
      <c r="K217" s="252"/>
      <c r="L217" s="252"/>
      <c r="M217" s="252"/>
      <c r="N217" s="252"/>
      <c r="O217" s="252"/>
      <c r="P217" s="252"/>
      <c r="Q217" s="252"/>
      <c r="R217" s="252"/>
      <c r="S217" s="252"/>
      <c r="T217" s="252"/>
      <c r="U217" s="252"/>
      <c r="V217" s="18"/>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c r="IV217" s="5"/>
      <c r="IW217" s="5"/>
      <c r="IX217" s="5"/>
      <c r="IY217" s="5"/>
      <c r="IZ217" s="5"/>
      <c r="JA217" s="5"/>
      <c r="JB217" s="5"/>
      <c r="JC217" s="5"/>
      <c r="JD217" s="5"/>
      <c r="JE217" s="5"/>
      <c r="JF217" s="5"/>
      <c r="JG217" s="5"/>
      <c r="JH217" s="5"/>
      <c r="JI217" s="5"/>
      <c r="JJ217" s="5"/>
      <c r="JK217" s="5"/>
      <c r="JL217" s="5"/>
      <c r="JM217" s="5"/>
      <c r="JN217" s="5"/>
      <c r="JO217" s="5"/>
      <c r="JP217" s="5"/>
      <c r="JQ217" s="5"/>
      <c r="JR217" s="5"/>
      <c r="JS217" s="5"/>
      <c r="JT217" s="5"/>
      <c r="JU217" s="5"/>
      <c r="JV217" s="5"/>
      <c r="JW217" s="5"/>
      <c r="JX217" s="5"/>
      <c r="JY217" s="5"/>
      <c r="JZ217" s="5"/>
      <c r="KA217" s="5"/>
      <c r="KB217" s="5"/>
      <c r="KC217" s="5"/>
      <c r="KD217" s="5"/>
      <c r="KE217" s="5"/>
      <c r="KF217" s="5"/>
      <c r="KG217" s="5"/>
      <c r="KH217" s="5"/>
      <c r="KI217" s="5"/>
      <c r="KJ217" s="5"/>
      <c r="KK217" s="5"/>
      <c r="KL217" s="5"/>
      <c r="KM217" s="5"/>
      <c r="KN217" s="5"/>
      <c r="KO217" s="5"/>
      <c r="KP217" s="5"/>
      <c r="KQ217" s="5"/>
      <c r="KR217" s="5"/>
      <c r="KS217" s="5"/>
      <c r="KT217" s="5"/>
      <c r="KU217" s="5"/>
      <c r="KV217" s="5"/>
      <c r="KW217" s="5"/>
      <c r="KX217" s="5"/>
      <c r="KY217" s="5"/>
      <c r="KZ217" s="5"/>
      <c r="LA217" s="5"/>
      <c r="LB217" s="5"/>
      <c r="LC217" s="5"/>
      <c r="LD217" s="5"/>
      <c r="LE217" s="5"/>
      <c r="LF217" s="5"/>
      <c r="LG217" s="5"/>
      <c r="LH217" s="5"/>
      <c r="LI217" s="5"/>
      <c r="LJ217" s="5"/>
      <c r="LK217" s="5"/>
      <c r="LL217" s="5"/>
      <c r="LM217" s="5"/>
      <c r="LN217" s="5"/>
      <c r="LO217" s="5"/>
      <c r="LP217" s="5"/>
      <c r="LQ217" s="5"/>
      <c r="LR217" s="5"/>
      <c r="LS217" s="5"/>
      <c r="LT217" s="5"/>
      <c r="LU217" s="5"/>
      <c r="LV217" s="5"/>
      <c r="LW217" s="5"/>
      <c r="LX217" s="5"/>
      <c r="LY217" s="5"/>
      <c r="LZ217" s="5"/>
      <c r="MA217" s="5"/>
      <c r="MB217" s="5"/>
      <c r="MC217" s="5"/>
      <c r="MD217" s="5"/>
      <c r="ME217" s="5"/>
      <c r="MF217" s="5"/>
      <c r="MG217" s="5"/>
      <c r="MH217" s="5"/>
      <c r="MI217" s="5"/>
      <c r="MJ217" s="5"/>
      <c r="MK217" s="5"/>
      <c r="ML217" s="5"/>
      <c r="MM217" s="5"/>
      <c r="MN217" s="5"/>
      <c r="MO217" s="5"/>
      <c r="MP217" s="5"/>
      <c r="MQ217" s="5"/>
      <c r="MR217" s="5"/>
      <c r="MS217" s="5"/>
      <c r="MT217" s="5"/>
      <c r="MU217" s="5"/>
      <c r="MV217" s="5"/>
      <c r="MW217" s="5"/>
      <c r="MX217" s="5"/>
      <c r="MY217" s="5"/>
      <c r="MZ217" s="5"/>
      <c r="NA217" s="5"/>
      <c r="NB217" s="5"/>
      <c r="NC217" s="5"/>
      <c r="ND217" s="5"/>
      <c r="NE217" s="5"/>
      <c r="NF217" s="5"/>
      <c r="NG217" s="5"/>
      <c r="NH217" s="5"/>
      <c r="NI217" s="5"/>
      <c r="NJ217" s="5"/>
      <c r="NK217" s="5"/>
      <c r="NL217" s="5"/>
      <c r="NM217" s="5"/>
      <c r="NN217" s="5"/>
      <c r="NO217" s="5"/>
      <c r="NP217" s="5"/>
      <c r="NQ217" s="5"/>
      <c r="NR217" s="5"/>
      <c r="NS217" s="5"/>
      <c r="NT217" s="5"/>
      <c r="NU217" s="5"/>
      <c r="NV217" s="5"/>
      <c r="NW217" s="5"/>
      <c r="NX217" s="5"/>
      <c r="NY217" s="5"/>
      <c r="NZ217" s="5"/>
      <c r="OA217" s="5"/>
      <c r="OB217" s="5"/>
      <c r="OC217" s="5"/>
      <c r="OD217" s="5"/>
      <c r="OE217" s="5"/>
      <c r="OF217" s="5"/>
      <c r="OG217" s="5"/>
      <c r="OH217" s="5"/>
      <c r="OI217" s="5"/>
      <c r="OJ217" s="5"/>
      <c r="OK217" s="5"/>
      <c r="OL217" s="5"/>
      <c r="OM217" s="5"/>
      <c r="ON217" s="5"/>
      <c r="OO217" s="5"/>
      <c r="OP217" s="5"/>
      <c r="OQ217" s="5"/>
      <c r="OR217" s="5"/>
      <c r="OS217" s="5"/>
      <c r="OT217" s="5"/>
      <c r="OU217" s="5"/>
      <c r="OV217" s="5"/>
      <c r="OW217" s="5"/>
      <c r="OX217" s="5"/>
      <c r="OY217" s="5"/>
      <c r="OZ217" s="5"/>
      <c r="PA217" s="5"/>
      <c r="PB217" s="5"/>
      <c r="PC217" s="5"/>
      <c r="PD217" s="5"/>
      <c r="PE217" s="5"/>
      <c r="PF217" s="5"/>
      <c r="PG217" s="5"/>
      <c r="PH217" s="5"/>
      <c r="PI217" s="5"/>
      <c r="PJ217" s="5"/>
      <c r="PK217" s="5"/>
      <c r="PL217" s="5"/>
      <c r="PM217" s="5"/>
      <c r="PN217" s="5"/>
      <c r="PO217" s="5"/>
      <c r="PP217" s="5"/>
      <c r="PQ217" s="5"/>
      <c r="PR217" s="5"/>
      <c r="PS217" s="5"/>
      <c r="PT217" s="5"/>
      <c r="PU217" s="5"/>
      <c r="PV217" s="5"/>
      <c r="PW217" s="5"/>
      <c r="PX217" s="5"/>
      <c r="PY217" s="5"/>
      <c r="PZ217" s="5"/>
      <c r="QA217" s="5"/>
      <c r="QB217" s="5"/>
      <c r="QC217" s="5"/>
      <c r="QD217" s="5"/>
      <c r="QE217" s="5"/>
      <c r="QF217" s="5"/>
      <c r="QG217" s="5"/>
      <c r="QH217" s="5"/>
      <c r="QI217" s="5"/>
      <c r="QJ217" s="5"/>
      <c r="QK217" s="5"/>
      <c r="QL217" s="5"/>
      <c r="QM217" s="5"/>
      <c r="QN217" s="5"/>
      <c r="QO217" s="5"/>
      <c r="QP217" s="5"/>
      <c r="QQ217" s="5"/>
      <c r="QR217" s="5"/>
      <c r="QS217" s="5"/>
      <c r="QT217" s="5"/>
      <c r="QU217" s="5"/>
      <c r="QV217" s="5"/>
      <c r="QW217" s="5"/>
      <c r="QX217" s="5"/>
      <c r="QY217" s="5"/>
      <c r="QZ217" s="5"/>
      <c r="RA217" s="5"/>
      <c r="RB217" s="5"/>
      <c r="RC217" s="5"/>
      <c r="RD217" s="5"/>
      <c r="RE217" s="5"/>
      <c r="RF217" s="5"/>
      <c r="RG217" s="5"/>
      <c r="RH217" s="5"/>
      <c r="RI217" s="5"/>
      <c r="RJ217" s="5"/>
      <c r="RK217" s="5"/>
      <c r="RL217" s="5"/>
      <c r="RM217" s="5"/>
      <c r="RN217" s="5"/>
      <c r="RO217" s="5"/>
      <c r="RP217" s="5"/>
      <c r="RQ217" s="5"/>
      <c r="RR217" s="5"/>
      <c r="RS217" s="5"/>
      <c r="RT217" s="5"/>
      <c r="RU217" s="5"/>
      <c r="RV217" s="5"/>
      <c r="RW217" s="5"/>
      <c r="RX217" s="5"/>
      <c r="RY217" s="5"/>
      <c r="RZ217" s="5"/>
      <c r="SA217" s="5"/>
      <c r="SB217" s="5"/>
      <c r="SC217" s="5"/>
      <c r="SD217" s="5"/>
      <c r="SE217" s="5"/>
      <c r="SF217" s="5"/>
      <c r="SG217" s="5"/>
      <c r="SH217" s="5"/>
      <c r="SI217" s="5"/>
      <c r="SJ217" s="5"/>
      <c r="SK217" s="5"/>
      <c r="SL217" s="5"/>
      <c r="SM217" s="5"/>
      <c r="SN217" s="5"/>
      <c r="SO217" s="5"/>
      <c r="SP217" s="5"/>
      <c r="SQ217" s="5"/>
      <c r="SR217" s="5"/>
      <c r="SS217" s="5"/>
      <c r="ST217" s="5"/>
      <c r="SU217" s="5"/>
      <c r="SV217" s="5"/>
      <c r="SW217" s="5"/>
      <c r="SX217" s="5"/>
      <c r="SY217" s="5"/>
      <c r="SZ217" s="5"/>
      <c r="TA217" s="5"/>
      <c r="TB217" s="5"/>
      <c r="TC217" s="5"/>
      <c r="TD217" s="5"/>
      <c r="TE217" s="5"/>
      <c r="TF217" s="5"/>
      <c r="TG217" s="5"/>
      <c r="TH217" s="5"/>
      <c r="TI217" s="5"/>
      <c r="TJ217" s="5"/>
      <c r="TK217" s="5"/>
      <c r="TL217" s="5"/>
      <c r="TM217" s="5"/>
      <c r="TN217" s="5"/>
      <c r="TO217" s="5"/>
      <c r="TP217" s="5"/>
      <c r="TQ217" s="5"/>
      <c r="TR217" s="5"/>
      <c r="TS217" s="5"/>
      <c r="TT217" s="5"/>
      <c r="TU217" s="5"/>
      <c r="TV217" s="5"/>
      <c r="TW217" s="5"/>
      <c r="TX217" s="5"/>
      <c r="TY217" s="5"/>
      <c r="TZ217" s="5"/>
      <c r="UA217" s="5"/>
      <c r="UB217" s="5"/>
      <c r="UC217" s="5"/>
      <c r="UD217" s="5"/>
      <c r="UE217" s="5"/>
      <c r="UF217" s="5"/>
      <c r="UG217" s="5"/>
      <c r="UH217" s="5"/>
      <c r="UI217" s="5"/>
      <c r="UJ217" s="5"/>
      <c r="UK217" s="5"/>
      <c r="UL217" s="5"/>
      <c r="UM217" s="5"/>
      <c r="UN217" s="5"/>
      <c r="UO217" s="5"/>
      <c r="UP217" s="5"/>
      <c r="UQ217" s="5"/>
      <c r="UR217" s="5"/>
      <c r="US217" s="5"/>
      <c r="UT217" s="5"/>
      <c r="UU217" s="5"/>
      <c r="UV217" s="5"/>
      <c r="UW217" s="5"/>
      <c r="UX217" s="5"/>
      <c r="UY217" s="5"/>
      <c r="UZ217" s="5"/>
      <c r="VA217" s="5"/>
      <c r="VB217" s="5"/>
      <c r="VC217" s="5"/>
      <c r="VD217" s="5"/>
      <c r="VE217" s="5"/>
      <c r="VF217" s="5"/>
      <c r="VG217" s="5"/>
      <c r="VH217" s="5"/>
      <c r="VI217" s="5"/>
      <c r="VJ217" s="5"/>
      <c r="VK217" s="5"/>
      <c r="VL217" s="5"/>
      <c r="VM217" s="5"/>
      <c r="VN217" s="5"/>
      <c r="VO217" s="5"/>
      <c r="VP217" s="5"/>
      <c r="VQ217" s="5"/>
      <c r="VR217" s="5"/>
      <c r="VS217" s="5"/>
      <c r="VT217" s="5"/>
      <c r="VU217" s="5"/>
      <c r="VV217" s="5"/>
      <c r="VW217" s="5"/>
      <c r="VX217" s="5"/>
      <c r="VY217" s="5"/>
      <c r="VZ217" s="5"/>
      <c r="WA217" s="5"/>
      <c r="WB217" s="5"/>
      <c r="WC217" s="5"/>
      <c r="WD217" s="5"/>
      <c r="WE217" s="5"/>
      <c r="WF217" s="5"/>
      <c r="WG217" s="5"/>
      <c r="WH217" s="5"/>
      <c r="WI217" s="5"/>
      <c r="WJ217" s="5"/>
      <c r="WK217" s="5"/>
      <c r="WL217" s="5"/>
      <c r="WM217" s="5"/>
      <c r="WN217" s="5"/>
      <c r="WO217" s="5"/>
      <c r="WP217" s="5"/>
      <c r="WQ217" s="5"/>
      <c r="WR217" s="5"/>
      <c r="WS217" s="5"/>
      <c r="WT217" s="5"/>
      <c r="WU217" s="5"/>
      <c r="WV217" s="5"/>
      <c r="WW217" s="5"/>
      <c r="WX217" s="5"/>
      <c r="WY217" s="5"/>
      <c r="WZ217" s="5"/>
      <c r="XA217" s="5"/>
      <c r="XB217" s="5"/>
      <c r="XC217" s="5"/>
      <c r="XD217" s="5"/>
      <c r="XE217" s="5"/>
      <c r="XF217" s="5"/>
      <c r="XG217" s="5"/>
      <c r="XH217" s="5"/>
      <c r="XI217" s="5"/>
      <c r="XJ217" s="5"/>
      <c r="XK217" s="5"/>
      <c r="XL217" s="5"/>
      <c r="XM217" s="5"/>
      <c r="XN217" s="5"/>
      <c r="XO217" s="5"/>
      <c r="XP217" s="5"/>
      <c r="XQ217" s="5"/>
      <c r="XR217" s="5"/>
      <c r="XS217" s="5"/>
      <c r="XT217" s="5"/>
      <c r="XU217" s="5"/>
      <c r="XV217" s="5"/>
      <c r="XW217" s="5"/>
      <c r="XX217" s="5"/>
      <c r="XY217" s="5"/>
      <c r="XZ217" s="5"/>
      <c r="YA217" s="5"/>
      <c r="YB217" s="5"/>
      <c r="YC217" s="5"/>
      <c r="YD217" s="5"/>
      <c r="YE217" s="5"/>
      <c r="YF217" s="5"/>
      <c r="YG217" s="5"/>
      <c r="YH217" s="5"/>
      <c r="YI217" s="5"/>
      <c r="YJ217" s="5"/>
      <c r="YK217" s="5"/>
      <c r="YL217" s="5"/>
      <c r="YM217" s="5"/>
      <c r="YN217" s="5"/>
      <c r="YO217" s="5"/>
      <c r="YP217" s="5"/>
      <c r="YQ217" s="5"/>
      <c r="YR217" s="5"/>
      <c r="YS217" s="5"/>
      <c r="YT217" s="5"/>
      <c r="YU217" s="5"/>
      <c r="YV217" s="5"/>
      <c r="YW217" s="5"/>
      <c r="YX217" s="5"/>
      <c r="YY217" s="5"/>
      <c r="YZ217" s="5"/>
      <c r="ZA217" s="5"/>
      <c r="ZB217" s="5"/>
      <c r="ZC217" s="5"/>
      <c r="ZD217" s="5"/>
      <c r="ZE217" s="5"/>
      <c r="ZF217" s="5"/>
      <c r="ZG217" s="5"/>
      <c r="ZH217" s="5"/>
      <c r="ZI217" s="5"/>
      <c r="ZJ217" s="5"/>
      <c r="ZK217" s="5"/>
      <c r="ZL217" s="5"/>
      <c r="ZM217" s="5"/>
      <c r="ZN217" s="5"/>
      <c r="ZO217" s="5"/>
      <c r="ZP217" s="5"/>
      <c r="ZQ217" s="5"/>
      <c r="ZR217" s="5"/>
      <c r="ZS217" s="5"/>
      <c r="ZT217" s="5"/>
      <c r="ZU217" s="5"/>
      <c r="ZV217" s="5"/>
      <c r="ZW217" s="5"/>
      <c r="ZX217" s="5"/>
      <c r="ZY217" s="5"/>
      <c r="ZZ217" s="5"/>
      <c r="AAA217" s="5"/>
      <c r="AAB217" s="5"/>
      <c r="AAC217" s="5"/>
      <c r="AAD217" s="5"/>
      <c r="AAE217" s="5"/>
      <c r="AAF217" s="5"/>
      <c r="AAG217" s="5"/>
      <c r="AAH217" s="5"/>
      <c r="AAI217" s="5"/>
      <c r="AAJ217" s="5"/>
      <c r="AAK217" s="5"/>
      <c r="AAL217" s="5"/>
      <c r="AAM217" s="5"/>
      <c r="AAN217" s="5"/>
      <c r="AAO217" s="5"/>
      <c r="AAP217" s="5"/>
      <c r="AAQ217" s="5"/>
      <c r="AAR217" s="5"/>
      <c r="AAS217" s="5"/>
      <c r="AAT217" s="5"/>
      <c r="AAU217" s="5"/>
      <c r="AAV217" s="5"/>
      <c r="AAW217" s="5"/>
      <c r="AAX217" s="5"/>
      <c r="AAY217" s="5"/>
      <c r="AAZ217" s="5"/>
      <c r="ABA217" s="5"/>
      <c r="ABB217" s="5"/>
      <c r="ABC217" s="5"/>
      <c r="ABD217" s="5"/>
      <c r="ABE217" s="5"/>
      <c r="ABF217" s="5"/>
      <c r="ABG217" s="5"/>
      <c r="ABH217" s="5"/>
      <c r="ABI217" s="5"/>
      <c r="ABJ217" s="5"/>
      <c r="ABK217" s="5"/>
      <c r="ABL217" s="5"/>
      <c r="ABM217" s="5"/>
      <c r="ABN217" s="5"/>
      <c r="ABO217" s="5"/>
      <c r="ABP217" s="5"/>
      <c r="ABQ217" s="5"/>
      <c r="ABR217" s="5"/>
      <c r="ABS217" s="5"/>
      <c r="ABT217" s="5"/>
      <c r="ABU217" s="5"/>
      <c r="ABV217" s="5"/>
      <c r="ABW217" s="5"/>
      <c r="ABX217" s="5"/>
      <c r="ABY217" s="5"/>
      <c r="ABZ217" s="5"/>
      <c r="ACA217" s="5"/>
      <c r="ACB217" s="5"/>
      <c r="ACC217" s="5"/>
      <c r="ACD217" s="5"/>
      <c r="ACE217" s="5"/>
      <c r="ACF217" s="5"/>
      <c r="ACG217" s="5"/>
      <c r="ACH217" s="5"/>
      <c r="ACI217" s="5"/>
      <c r="ACJ217" s="5"/>
      <c r="ACK217" s="5"/>
      <c r="ACL217" s="5"/>
      <c r="ACM217" s="5"/>
      <c r="ACN217" s="5"/>
      <c r="ACO217" s="5"/>
      <c r="ACP217" s="5"/>
      <c r="ACQ217" s="5"/>
      <c r="ACR217" s="5"/>
      <c r="ACS217" s="5"/>
      <c r="ACT217" s="5"/>
      <c r="ACU217" s="5"/>
      <c r="ACV217" s="5"/>
      <c r="ACW217" s="5"/>
      <c r="ACX217" s="5"/>
      <c r="ACY217" s="5"/>
      <c r="ACZ217" s="5"/>
      <c r="ADA217" s="5"/>
      <c r="ADB217" s="5"/>
      <c r="ADC217" s="5"/>
      <c r="ADD217" s="5"/>
      <c r="ADE217" s="5"/>
      <c r="ADF217" s="5"/>
      <c r="ADG217" s="5"/>
      <c r="ADH217" s="5"/>
      <c r="ADI217" s="5"/>
      <c r="ADJ217" s="5"/>
      <c r="ADK217" s="5"/>
      <c r="ADL217" s="5"/>
      <c r="ADM217" s="5"/>
      <c r="ADN217" s="5"/>
      <c r="ADO217" s="5"/>
      <c r="ADP217" s="5"/>
      <c r="ADQ217" s="5"/>
      <c r="ADR217" s="5"/>
      <c r="ADS217" s="5"/>
      <c r="ADT217" s="5"/>
      <c r="ADU217" s="5"/>
      <c r="ADV217" s="5"/>
      <c r="ADW217" s="5"/>
      <c r="ADX217" s="5"/>
      <c r="ADY217" s="5"/>
      <c r="ADZ217" s="5"/>
      <c r="AEA217" s="5"/>
      <c r="AEB217" s="5"/>
      <c r="AEC217" s="5"/>
      <c r="AED217" s="5"/>
      <c r="AEE217" s="5"/>
      <c r="AEF217" s="5"/>
      <c r="AEG217" s="5"/>
      <c r="AEH217" s="5"/>
      <c r="AEI217" s="5"/>
      <c r="AEJ217" s="5"/>
      <c r="AEK217" s="5"/>
      <c r="AEL217" s="5"/>
      <c r="AEM217" s="5"/>
      <c r="AEN217" s="5"/>
      <c r="AEO217" s="5"/>
      <c r="AEP217" s="5"/>
      <c r="AEQ217" s="5"/>
      <c r="AER217" s="5"/>
      <c r="AES217" s="5"/>
      <c r="AET217" s="5"/>
      <c r="AEU217" s="5"/>
      <c r="AEV217" s="5"/>
      <c r="AEW217" s="5"/>
      <c r="AEX217" s="5"/>
      <c r="AEY217" s="5"/>
      <c r="AEZ217" s="5"/>
      <c r="AFA217" s="5"/>
      <c r="AFB217" s="5"/>
      <c r="AFC217" s="5"/>
      <c r="AFD217" s="5"/>
      <c r="AFE217" s="5"/>
      <c r="AFF217" s="5"/>
      <c r="AFG217" s="5"/>
      <c r="AFH217" s="5"/>
      <c r="AFI217" s="5"/>
      <c r="AFJ217" s="5"/>
      <c r="AFK217" s="5"/>
      <c r="AFL217" s="5"/>
      <c r="AFM217" s="5"/>
      <c r="AFN217" s="5"/>
      <c r="AFO217" s="5"/>
      <c r="AFP217" s="5"/>
      <c r="AFQ217" s="5"/>
      <c r="AFR217" s="5"/>
      <c r="AFS217" s="5"/>
      <c r="AFT217" s="5"/>
      <c r="AFU217" s="5"/>
      <c r="AFV217" s="5"/>
      <c r="AFW217" s="5"/>
      <c r="AFX217" s="5"/>
      <c r="AFY217" s="5"/>
      <c r="AFZ217" s="5"/>
      <c r="AGA217" s="5"/>
      <c r="AGB217" s="5"/>
      <c r="AGC217" s="5"/>
      <c r="AGD217" s="5"/>
      <c r="AGE217" s="5"/>
      <c r="AGF217" s="5"/>
      <c r="AGG217" s="5"/>
      <c r="AGH217" s="5"/>
      <c r="AGI217" s="5"/>
      <c r="AGJ217" s="5"/>
      <c r="AGK217" s="5"/>
      <c r="AGL217" s="5"/>
      <c r="AGM217" s="5"/>
      <c r="AGN217" s="5"/>
      <c r="AGO217" s="5"/>
      <c r="AGP217" s="5"/>
      <c r="AGQ217" s="5"/>
      <c r="AGR217" s="5"/>
      <c r="AGS217" s="5"/>
      <c r="AGT217" s="5"/>
      <c r="AGU217" s="5"/>
      <c r="AGV217" s="5"/>
      <c r="AGW217" s="5"/>
      <c r="AGX217" s="5"/>
      <c r="AGY217" s="5"/>
      <c r="AGZ217" s="5"/>
      <c r="AHA217" s="5"/>
      <c r="AHB217" s="5"/>
      <c r="AHC217" s="5"/>
      <c r="AHD217" s="5"/>
      <c r="AHE217" s="5"/>
      <c r="AHF217" s="5"/>
      <c r="AHG217" s="5"/>
      <c r="AHH217" s="5"/>
      <c r="AHI217" s="5"/>
      <c r="AHJ217" s="5"/>
      <c r="AHK217" s="5"/>
      <c r="AHL217" s="5"/>
      <c r="AHM217" s="5"/>
      <c r="AHN217" s="5"/>
      <c r="AHO217" s="5"/>
      <c r="AHP217" s="5"/>
      <c r="AHQ217" s="5"/>
      <c r="AHR217" s="5"/>
      <c r="AHS217" s="5"/>
      <c r="AHT217" s="5"/>
      <c r="AHU217" s="5"/>
      <c r="AHV217" s="5"/>
      <c r="AHW217" s="5"/>
      <c r="AHX217" s="5"/>
      <c r="AHY217" s="5"/>
      <c r="AHZ217" s="5"/>
      <c r="AIA217" s="5"/>
      <c r="AIB217" s="5"/>
      <c r="AIC217" s="5"/>
      <c r="AID217" s="5"/>
      <c r="AIE217" s="5"/>
      <c r="AIF217" s="5"/>
      <c r="AIG217" s="5"/>
      <c r="AIH217" s="5"/>
      <c r="AII217" s="5"/>
      <c r="AIJ217" s="5"/>
      <c r="AIK217" s="5"/>
      <c r="AIL217" s="5"/>
      <c r="AIM217" s="5"/>
      <c r="AIN217" s="5"/>
      <c r="AIO217" s="5"/>
      <c r="AIP217" s="5"/>
      <c r="AIQ217" s="5"/>
      <c r="AIR217" s="5"/>
      <c r="AIS217" s="5"/>
      <c r="AIT217" s="5"/>
      <c r="AIU217" s="5"/>
      <c r="AIV217" s="5"/>
      <c r="AIW217" s="5"/>
      <c r="AIX217" s="5"/>
      <c r="AIY217" s="5"/>
      <c r="AIZ217" s="5"/>
      <c r="AJA217" s="5"/>
      <c r="AJB217" s="5"/>
      <c r="AJC217" s="5"/>
      <c r="AJD217" s="5"/>
      <c r="AJE217" s="5"/>
      <c r="AJF217" s="5"/>
      <c r="AJG217" s="5"/>
      <c r="AJH217" s="5"/>
      <c r="AJI217" s="5"/>
      <c r="AJJ217" s="5"/>
      <c r="AJK217" s="5"/>
      <c r="AJL217" s="5"/>
      <c r="AJM217" s="5"/>
      <c r="AJN217" s="5"/>
      <c r="AJO217" s="5"/>
      <c r="AJP217" s="5"/>
      <c r="AJQ217" s="5"/>
      <c r="AJR217" s="5"/>
      <c r="AJS217" s="5"/>
      <c r="AJT217" s="5"/>
      <c r="AJU217" s="5"/>
      <c r="AJV217" s="5"/>
      <c r="AJW217" s="5"/>
      <c r="AJX217" s="5"/>
      <c r="AJY217" s="5"/>
      <c r="AJZ217" s="5"/>
      <c r="AKA217" s="5"/>
      <c r="AKB217" s="5"/>
      <c r="AKC217" s="5"/>
      <c r="AKD217" s="5"/>
      <c r="AKE217" s="5"/>
      <c r="AKF217" s="5"/>
      <c r="AKG217" s="5"/>
      <c r="AKH217" s="5"/>
      <c r="AKI217" s="5"/>
      <c r="AKJ217" s="5"/>
      <c r="AKK217" s="5"/>
      <c r="AKL217" s="5"/>
      <c r="AKM217" s="5"/>
      <c r="AKN217" s="5"/>
      <c r="AKO217" s="5"/>
      <c r="AKP217" s="5"/>
      <c r="AKQ217" s="5"/>
      <c r="AKR217" s="5"/>
      <c r="AKS217" s="5"/>
      <c r="AKT217" s="5"/>
      <c r="AKU217" s="5"/>
      <c r="AKV217" s="5"/>
      <c r="AKW217" s="5"/>
      <c r="AKX217" s="5"/>
      <c r="AKY217" s="5"/>
      <c r="AKZ217" s="5"/>
      <c r="ALA217" s="5"/>
      <c r="ALB217" s="5"/>
      <c r="ALC217" s="5"/>
      <c r="ALD217" s="5"/>
      <c r="ALE217" s="5"/>
      <c r="ALF217" s="5"/>
      <c r="ALG217" s="5"/>
      <c r="ALH217" s="5"/>
      <c r="ALI217" s="5"/>
      <c r="ALJ217" s="5"/>
      <c r="ALK217" s="5"/>
      <c r="ALL217" s="5"/>
      <c r="ALM217" s="5"/>
      <c r="ALN217" s="5"/>
      <c r="ALO217" s="5"/>
      <c r="ALP217" s="5"/>
      <c r="ALQ217" s="5"/>
      <c r="ALR217" s="5"/>
      <c r="ALS217" s="5"/>
      <c r="ALT217" s="5"/>
      <c r="ALU217" s="5"/>
      <c r="ALV217" s="5"/>
      <c r="ALW217" s="5"/>
      <c r="ALX217" s="5"/>
      <c r="ALY217" s="5"/>
      <c r="ALZ217" s="5"/>
      <c r="AMA217" s="5"/>
      <c r="AMB217" s="5"/>
      <c r="AMC217" s="5"/>
      <c r="AMD217" s="5"/>
      <c r="AME217" s="5"/>
      <c r="AMF217" s="5"/>
      <c r="AMG217" s="5"/>
      <c r="AMH217" s="5"/>
      <c r="AMI217" s="5"/>
      <c r="AMJ217" s="5"/>
      <c r="AMK217" s="5"/>
    </row>
    <row r="218" spans="1:1025" ht="147.75" customHeight="1">
      <c r="A218" s="25">
        <v>1</v>
      </c>
      <c r="B218" s="103" t="s">
        <v>349</v>
      </c>
      <c r="C218" s="107">
        <v>1964</v>
      </c>
      <c r="D218" s="107" t="s">
        <v>37</v>
      </c>
      <c r="E218" s="184" t="s">
        <v>350</v>
      </c>
      <c r="F218" s="107">
        <v>4</v>
      </c>
      <c r="G218" s="107">
        <v>3</v>
      </c>
      <c r="H218" s="290">
        <v>2139.4</v>
      </c>
      <c r="I218" s="290">
        <v>1980.8</v>
      </c>
      <c r="J218" s="290">
        <v>791.1</v>
      </c>
      <c r="K218" s="291">
        <v>85</v>
      </c>
      <c r="L218" s="290">
        <f>P218</f>
        <v>2521804.7000000002</v>
      </c>
      <c r="M218" s="105" t="s">
        <v>37</v>
      </c>
      <c r="N218" s="105" t="s">
        <v>37</v>
      </c>
      <c r="O218" s="105" t="s">
        <v>37</v>
      </c>
      <c r="P218" s="105">
        <f>511512.02+997473.79+46415.09+472645.32+493758.48</f>
        <v>2521804.7000000002</v>
      </c>
      <c r="Q218" s="105" t="s">
        <v>39</v>
      </c>
      <c r="R218" s="19" t="s">
        <v>351</v>
      </c>
      <c r="S218" s="37">
        <v>4308.99</v>
      </c>
      <c r="T218" s="37">
        <v>4308.99</v>
      </c>
      <c r="U218" s="35">
        <v>42369</v>
      </c>
      <c r="V218" s="11">
        <v>5</v>
      </c>
    </row>
    <row r="219" spans="1:1025" ht="135" customHeight="1">
      <c r="A219" s="25">
        <v>2</v>
      </c>
      <c r="B219" s="103" t="s">
        <v>352</v>
      </c>
      <c r="C219" s="107">
        <v>1961</v>
      </c>
      <c r="D219" s="107" t="s">
        <v>37</v>
      </c>
      <c r="E219" s="184" t="s">
        <v>350</v>
      </c>
      <c r="F219" s="107">
        <v>4</v>
      </c>
      <c r="G219" s="107">
        <v>3</v>
      </c>
      <c r="H219" s="290">
        <v>2208.6999999999998</v>
      </c>
      <c r="I219" s="290">
        <v>2034.7</v>
      </c>
      <c r="J219" s="290">
        <v>1080.5</v>
      </c>
      <c r="K219" s="291">
        <v>103</v>
      </c>
      <c r="L219" s="290">
        <f>P219</f>
        <v>1585532.29</v>
      </c>
      <c r="M219" s="105" t="s">
        <v>37</v>
      </c>
      <c r="N219" s="105" t="s">
        <v>37</v>
      </c>
      <c r="O219" s="105" t="s">
        <v>37</v>
      </c>
      <c r="P219" s="105">
        <f>429645.19+46427.29+550745.68+558714.13</f>
        <v>1585532.29</v>
      </c>
      <c r="Q219" s="105" t="s">
        <v>39</v>
      </c>
      <c r="R219" s="19" t="s">
        <v>353</v>
      </c>
      <c r="S219" s="37">
        <v>4308.99</v>
      </c>
      <c r="T219" s="37">
        <v>4308.99</v>
      </c>
      <c r="U219" s="35">
        <v>42369</v>
      </c>
      <c r="V219" s="11">
        <v>4</v>
      </c>
    </row>
    <row r="220" spans="1:1025" s="179" customFormat="1" ht="27" customHeight="1">
      <c r="A220" s="254" t="s">
        <v>354</v>
      </c>
      <c r="B220" s="254"/>
      <c r="C220" s="254"/>
      <c r="D220" s="254"/>
      <c r="E220" s="254"/>
      <c r="F220" s="254"/>
      <c r="G220" s="254"/>
      <c r="H220" s="292">
        <f t="shared" ref="H220:Q220" si="32">SUM(H218:H219)</f>
        <v>4348.1000000000004</v>
      </c>
      <c r="I220" s="292">
        <f t="shared" si="32"/>
        <v>4015.5</v>
      </c>
      <c r="J220" s="292">
        <f t="shared" si="32"/>
        <v>1871.6</v>
      </c>
      <c r="K220" s="293">
        <f t="shared" si="32"/>
        <v>188</v>
      </c>
      <c r="L220" s="292">
        <f t="shared" si="32"/>
        <v>4107336.99</v>
      </c>
      <c r="M220" s="181">
        <f t="shared" si="32"/>
        <v>0</v>
      </c>
      <c r="N220" s="181">
        <f t="shared" si="32"/>
        <v>0</v>
      </c>
      <c r="O220" s="181">
        <f t="shared" si="32"/>
        <v>0</v>
      </c>
      <c r="P220" s="181">
        <f t="shared" si="32"/>
        <v>4107336.99</v>
      </c>
      <c r="Q220" s="28">
        <f t="shared" si="32"/>
        <v>0</v>
      </c>
      <c r="R220" s="40" t="s">
        <v>105</v>
      </c>
      <c r="S220" s="40" t="s">
        <v>105</v>
      </c>
      <c r="T220" s="41" t="s">
        <v>105</v>
      </c>
      <c r="U220" s="40" t="s">
        <v>105</v>
      </c>
      <c r="V220" s="178"/>
    </row>
    <row r="221" spans="1:1025" s="172" customFormat="1" ht="27" customHeight="1">
      <c r="A221" s="252" t="s">
        <v>355</v>
      </c>
      <c r="B221" s="252"/>
      <c r="C221" s="252"/>
      <c r="D221" s="252"/>
      <c r="E221" s="252"/>
      <c r="F221" s="252"/>
      <c r="G221" s="252"/>
      <c r="H221" s="252"/>
      <c r="I221" s="252"/>
      <c r="J221" s="252"/>
      <c r="K221" s="252"/>
      <c r="L221" s="252"/>
      <c r="M221" s="252"/>
      <c r="N221" s="252"/>
      <c r="O221" s="252"/>
      <c r="P221" s="252"/>
      <c r="Q221" s="252"/>
      <c r="R221" s="252"/>
      <c r="S221" s="252"/>
      <c r="T221" s="252"/>
      <c r="U221" s="252"/>
      <c r="V221" s="18"/>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K221" s="5"/>
      <c r="GL221" s="5"/>
      <c r="GM221" s="5"/>
      <c r="GN221" s="5"/>
      <c r="GO221" s="5"/>
      <c r="GP221" s="5"/>
      <c r="GQ221" s="5"/>
      <c r="GR221" s="5"/>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c r="IC221" s="5"/>
      <c r="ID221" s="5"/>
      <c r="IE221" s="5"/>
      <c r="IF221" s="5"/>
      <c r="IG221" s="5"/>
      <c r="IH221" s="5"/>
      <c r="II221" s="5"/>
      <c r="IJ221" s="5"/>
      <c r="IK221" s="5"/>
      <c r="IL221" s="5"/>
      <c r="IM221" s="5"/>
      <c r="IN221" s="5"/>
      <c r="IO221" s="5"/>
      <c r="IP221" s="5"/>
      <c r="IQ221" s="5"/>
      <c r="IR221" s="5"/>
      <c r="IS221" s="5"/>
      <c r="IT221" s="5"/>
      <c r="IU221" s="5"/>
      <c r="IV221" s="5"/>
      <c r="IW221" s="5"/>
      <c r="IX221" s="5"/>
      <c r="IY221" s="5"/>
      <c r="IZ221" s="5"/>
      <c r="JA221" s="5"/>
      <c r="JB221" s="5"/>
      <c r="JC221" s="5"/>
      <c r="JD221" s="5"/>
      <c r="JE221" s="5"/>
      <c r="JF221" s="5"/>
      <c r="JG221" s="5"/>
      <c r="JH221" s="5"/>
      <c r="JI221" s="5"/>
      <c r="JJ221" s="5"/>
      <c r="JK221" s="5"/>
      <c r="JL221" s="5"/>
      <c r="JM221" s="5"/>
      <c r="JN221" s="5"/>
      <c r="JO221" s="5"/>
      <c r="JP221" s="5"/>
      <c r="JQ221" s="5"/>
      <c r="JR221" s="5"/>
      <c r="JS221" s="5"/>
      <c r="JT221" s="5"/>
      <c r="JU221" s="5"/>
      <c r="JV221" s="5"/>
      <c r="JW221" s="5"/>
      <c r="JX221" s="5"/>
      <c r="JY221" s="5"/>
      <c r="JZ221" s="5"/>
      <c r="KA221" s="5"/>
      <c r="KB221" s="5"/>
      <c r="KC221" s="5"/>
      <c r="KD221" s="5"/>
      <c r="KE221" s="5"/>
      <c r="KF221" s="5"/>
      <c r="KG221" s="5"/>
      <c r="KH221" s="5"/>
      <c r="KI221" s="5"/>
      <c r="KJ221" s="5"/>
      <c r="KK221" s="5"/>
      <c r="KL221" s="5"/>
      <c r="KM221" s="5"/>
      <c r="KN221" s="5"/>
      <c r="KO221" s="5"/>
      <c r="KP221" s="5"/>
      <c r="KQ221" s="5"/>
      <c r="KR221" s="5"/>
      <c r="KS221" s="5"/>
      <c r="KT221" s="5"/>
      <c r="KU221" s="5"/>
      <c r="KV221" s="5"/>
      <c r="KW221" s="5"/>
      <c r="KX221" s="5"/>
      <c r="KY221" s="5"/>
      <c r="KZ221" s="5"/>
      <c r="LA221" s="5"/>
      <c r="LB221" s="5"/>
      <c r="LC221" s="5"/>
      <c r="LD221" s="5"/>
      <c r="LE221" s="5"/>
      <c r="LF221" s="5"/>
      <c r="LG221" s="5"/>
      <c r="LH221" s="5"/>
      <c r="LI221" s="5"/>
      <c r="LJ221" s="5"/>
      <c r="LK221" s="5"/>
      <c r="LL221" s="5"/>
      <c r="LM221" s="5"/>
      <c r="LN221" s="5"/>
      <c r="LO221" s="5"/>
      <c r="LP221" s="5"/>
      <c r="LQ221" s="5"/>
      <c r="LR221" s="5"/>
      <c r="LS221" s="5"/>
      <c r="LT221" s="5"/>
      <c r="LU221" s="5"/>
      <c r="LV221" s="5"/>
      <c r="LW221" s="5"/>
      <c r="LX221" s="5"/>
      <c r="LY221" s="5"/>
      <c r="LZ221" s="5"/>
      <c r="MA221" s="5"/>
      <c r="MB221" s="5"/>
      <c r="MC221" s="5"/>
      <c r="MD221" s="5"/>
      <c r="ME221" s="5"/>
      <c r="MF221" s="5"/>
      <c r="MG221" s="5"/>
      <c r="MH221" s="5"/>
      <c r="MI221" s="5"/>
      <c r="MJ221" s="5"/>
      <c r="MK221" s="5"/>
      <c r="ML221" s="5"/>
      <c r="MM221" s="5"/>
      <c r="MN221" s="5"/>
      <c r="MO221" s="5"/>
      <c r="MP221" s="5"/>
      <c r="MQ221" s="5"/>
      <c r="MR221" s="5"/>
      <c r="MS221" s="5"/>
      <c r="MT221" s="5"/>
      <c r="MU221" s="5"/>
      <c r="MV221" s="5"/>
      <c r="MW221" s="5"/>
      <c r="MX221" s="5"/>
      <c r="MY221" s="5"/>
      <c r="MZ221" s="5"/>
      <c r="NA221" s="5"/>
      <c r="NB221" s="5"/>
      <c r="NC221" s="5"/>
      <c r="ND221" s="5"/>
      <c r="NE221" s="5"/>
      <c r="NF221" s="5"/>
      <c r="NG221" s="5"/>
      <c r="NH221" s="5"/>
      <c r="NI221" s="5"/>
      <c r="NJ221" s="5"/>
      <c r="NK221" s="5"/>
      <c r="NL221" s="5"/>
      <c r="NM221" s="5"/>
      <c r="NN221" s="5"/>
      <c r="NO221" s="5"/>
      <c r="NP221" s="5"/>
      <c r="NQ221" s="5"/>
      <c r="NR221" s="5"/>
      <c r="NS221" s="5"/>
      <c r="NT221" s="5"/>
      <c r="NU221" s="5"/>
      <c r="NV221" s="5"/>
      <c r="NW221" s="5"/>
      <c r="NX221" s="5"/>
      <c r="NY221" s="5"/>
      <c r="NZ221" s="5"/>
      <c r="OA221" s="5"/>
      <c r="OB221" s="5"/>
      <c r="OC221" s="5"/>
      <c r="OD221" s="5"/>
      <c r="OE221" s="5"/>
      <c r="OF221" s="5"/>
      <c r="OG221" s="5"/>
      <c r="OH221" s="5"/>
      <c r="OI221" s="5"/>
      <c r="OJ221" s="5"/>
      <c r="OK221" s="5"/>
      <c r="OL221" s="5"/>
      <c r="OM221" s="5"/>
      <c r="ON221" s="5"/>
      <c r="OO221" s="5"/>
      <c r="OP221" s="5"/>
      <c r="OQ221" s="5"/>
      <c r="OR221" s="5"/>
      <c r="OS221" s="5"/>
      <c r="OT221" s="5"/>
      <c r="OU221" s="5"/>
      <c r="OV221" s="5"/>
      <c r="OW221" s="5"/>
      <c r="OX221" s="5"/>
      <c r="OY221" s="5"/>
      <c r="OZ221" s="5"/>
      <c r="PA221" s="5"/>
      <c r="PB221" s="5"/>
      <c r="PC221" s="5"/>
      <c r="PD221" s="5"/>
      <c r="PE221" s="5"/>
      <c r="PF221" s="5"/>
      <c r="PG221" s="5"/>
      <c r="PH221" s="5"/>
      <c r="PI221" s="5"/>
      <c r="PJ221" s="5"/>
      <c r="PK221" s="5"/>
      <c r="PL221" s="5"/>
      <c r="PM221" s="5"/>
      <c r="PN221" s="5"/>
      <c r="PO221" s="5"/>
      <c r="PP221" s="5"/>
      <c r="PQ221" s="5"/>
      <c r="PR221" s="5"/>
      <c r="PS221" s="5"/>
      <c r="PT221" s="5"/>
      <c r="PU221" s="5"/>
      <c r="PV221" s="5"/>
      <c r="PW221" s="5"/>
      <c r="PX221" s="5"/>
      <c r="PY221" s="5"/>
      <c r="PZ221" s="5"/>
      <c r="QA221" s="5"/>
      <c r="QB221" s="5"/>
      <c r="QC221" s="5"/>
      <c r="QD221" s="5"/>
      <c r="QE221" s="5"/>
      <c r="QF221" s="5"/>
      <c r="QG221" s="5"/>
      <c r="QH221" s="5"/>
      <c r="QI221" s="5"/>
      <c r="QJ221" s="5"/>
      <c r="QK221" s="5"/>
      <c r="QL221" s="5"/>
      <c r="QM221" s="5"/>
      <c r="QN221" s="5"/>
      <c r="QO221" s="5"/>
      <c r="QP221" s="5"/>
      <c r="QQ221" s="5"/>
      <c r="QR221" s="5"/>
      <c r="QS221" s="5"/>
      <c r="QT221" s="5"/>
      <c r="QU221" s="5"/>
      <c r="QV221" s="5"/>
      <c r="QW221" s="5"/>
      <c r="QX221" s="5"/>
      <c r="QY221" s="5"/>
      <c r="QZ221" s="5"/>
      <c r="RA221" s="5"/>
      <c r="RB221" s="5"/>
      <c r="RC221" s="5"/>
      <c r="RD221" s="5"/>
      <c r="RE221" s="5"/>
      <c r="RF221" s="5"/>
      <c r="RG221" s="5"/>
      <c r="RH221" s="5"/>
      <c r="RI221" s="5"/>
      <c r="RJ221" s="5"/>
      <c r="RK221" s="5"/>
      <c r="RL221" s="5"/>
      <c r="RM221" s="5"/>
      <c r="RN221" s="5"/>
      <c r="RO221" s="5"/>
      <c r="RP221" s="5"/>
      <c r="RQ221" s="5"/>
      <c r="RR221" s="5"/>
      <c r="RS221" s="5"/>
      <c r="RT221" s="5"/>
      <c r="RU221" s="5"/>
      <c r="RV221" s="5"/>
      <c r="RW221" s="5"/>
      <c r="RX221" s="5"/>
      <c r="RY221" s="5"/>
      <c r="RZ221" s="5"/>
      <c r="SA221" s="5"/>
      <c r="SB221" s="5"/>
      <c r="SC221" s="5"/>
      <c r="SD221" s="5"/>
      <c r="SE221" s="5"/>
      <c r="SF221" s="5"/>
      <c r="SG221" s="5"/>
      <c r="SH221" s="5"/>
      <c r="SI221" s="5"/>
      <c r="SJ221" s="5"/>
      <c r="SK221" s="5"/>
      <c r="SL221" s="5"/>
      <c r="SM221" s="5"/>
      <c r="SN221" s="5"/>
      <c r="SO221" s="5"/>
      <c r="SP221" s="5"/>
      <c r="SQ221" s="5"/>
      <c r="SR221" s="5"/>
      <c r="SS221" s="5"/>
      <c r="ST221" s="5"/>
      <c r="SU221" s="5"/>
      <c r="SV221" s="5"/>
      <c r="SW221" s="5"/>
      <c r="SX221" s="5"/>
      <c r="SY221" s="5"/>
      <c r="SZ221" s="5"/>
      <c r="TA221" s="5"/>
      <c r="TB221" s="5"/>
      <c r="TC221" s="5"/>
      <c r="TD221" s="5"/>
      <c r="TE221" s="5"/>
      <c r="TF221" s="5"/>
      <c r="TG221" s="5"/>
      <c r="TH221" s="5"/>
      <c r="TI221" s="5"/>
      <c r="TJ221" s="5"/>
      <c r="TK221" s="5"/>
      <c r="TL221" s="5"/>
      <c r="TM221" s="5"/>
      <c r="TN221" s="5"/>
      <c r="TO221" s="5"/>
      <c r="TP221" s="5"/>
      <c r="TQ221" s="5"/>
      <c r="TR221" s="5"/>
      <c r="TS221" s="5"/>
      <c r="TT221" s="5"/>
      <c r="TU221" s="5"/>
      <c r="TV221" s="5"/>
      <c r="TW221" s="5"/>
      <c r="TX221" s="5"/>
      <c r="TY221" s="5"/>
      <c r="TZ221" s="5"/>
      <c r="UA221" s="5"/>
      <c r="UB221" s="5"/>
      <c r="UC221" s="5"/>
      <c r="UD221" s="5"/>
      <c r="UE221" s="5"/>
      <c r="UF221" s="5"/>
      <c r="UG221" s="5"/>
      <c r="UH221" s="5"/>
      <c r="UI221" s="5"/>
      <c r="UJ221" s="5"/>
      <c r="UK221" s="5"/>
      <c r="UL221" s="5"/>
      <c r="UM221" s="5"/>
      <c r="UN221" s="5"/>
      <c r="UO221" s="5"/>
      <c r="UP221" s="5"/>
      <c r="UQ221" s="5"/>
      <c r="UR221" s="5"/>
      <c r="US221" s="5"/>
      <c r="UT221" s="5"/>
      <c r="UU221" s="5"/>
      <c r="UV221" s="5"/>
      <c r="UW221" s="5"/>
      <c r="UX221" s="5"/>
      <c r="UY221" s="5"/>
      <c r="UZ221" s="5"/>
      <c r="VA221" s="5"/>
      <c r="VB221" s="5"/>
      <c r="VC221" s="5"/>
      <c r="VD221" s="5"/>
      <c r="VE221" s="5"/>
      <c r="VF221" s="5"/>
      <c r="VG221" s="5"/>
      <c r="VH221" s="5"/>
      <c r="VI221" s="5"/>
      <c r="VJ221" s="5"/>
      <c r="VK221" s="5"/>
      <c r="VL221" s="5"/>
      <c r="VM221" s="5"/>
      <c r="VN221" s="5"/>
      <c r="VO221" s="5"/>
      <c r="VP221" s="5"/>
      <c r="VQ221" s="5"/>
      <c r="VR221" s="5"/>
      <c r="VS221" s="5"/>
      <c r="VT221" s="5"/>
      <c r="VU221" s="5"/>
      <c r="VV221" s="5"/>
      <c r="VW221" s="5"/>
      <c r="VX221" s="5"/>
      <c r="VY221" s="5"/>
      <c r="VZ221" s="5"/>
      <c r="WA221" s="5"/>
      <c r="WB221" s="5"/>
      <c r="WC221" s="5"/>
      <c r="WD221" s="5"/>
      <c r="WE221" s="5"/>
      <c r="WF221" s="5"/>
      <c r="WG221" s="5"/>
      <c r="WH221" s="5"/>
      <c r="WI221" s="5"/>
      <c r="WJ221" s="5"/>
      <c r="WK221" s="5"/>
      <c r="WL221" s="5"/>
      <c r="WM221" s="5"/>
      <c r="WN221" s="5"/>
      <c r="WO221" s="5"/>
      <c r="WP221" s="5"/>
      <c r="WQ221" s="5"/>
      <c r="WR221" s="5"/>
      <c r="WS221" s="5"/>
      <c r="WT221" s="5"/>
      <c r="WU221" s="5"/>
      <c r="WV221" s="5"/>
      <c r="WW221" s="5"/>
      <c r="WX221" s="5"/>
      <c r="WY221" s="5"/>
      <c r="WZ221" s="5"/>
      <c r="XA221" s="5"/>
      <c r="XB221" s="5"/>
      <c r="XC221" s="5"/>
      <c r="XD221" s="5"/>
      <c r="XE221" s="5"/>
      <c r="XF221" s="5"/>
      <c r="XG221" s="5"/>
      <c r="XH221" s="5"/>
      <c r="XI221" s="5"/>
      <c r="XJ221" s="5"/>
      <c r="XK221" s="5"/>
      <c r="XL221" s="5"/>
      <c r="XM221" s="5"/>
      <c r="XN221" s="5"/>
      <c r="XO221" s="5"/>
      <c r="XP221" s="5"/>
      <c r="XQ221" s="5"/>
      <c r="XR221" s="5"/>
      <c r="XS221" s="5"/>
      <c r="XT221" s="5"/>
      <c r="XU221" s="5"/>
      <c r="XV221" s="5"/>
      <c r="XW221" s="5"/>
      <c r="XX221" s="5"/>
      <c r="XY221" s="5"/>
      <c r="XZ221" s="5"/>
      <c r="YA221" s="5"/>
      <c r="YB221" s="5"/>
      <c r="YC221" s="5"/>
      <c r="YD221" s="5"/>
      <c r="YE221" s="5"/>
      <c r="YF221" s="5"/>
      <c r="YG221" s="5"/>
      <c r="YH221" s="5"/>
      <c r="YI221" s="5"/>
      <c r="YJ221" s="5"/>
      <c r="YK221" s="5"/>
      <c r="YL221" s="5"/>
      <c r="YM221" s="5"/>
      <c r="YN221" s="5"/>
      <c r="YO221" s="5"/>
      <c r="YP221" s="5"/>
      <c r="YQ221" s="5"/>
      <c r="YR221" s="5"/>
      <c r="YS221" s="5"/>
      <c r="YT221" s="5"/>
      <c r="YU221" s="5"/>
      <c r="YV221" s="5"/>
      <c r="YW221" s="5"/>
      <c r="YX221" s="5"/>
      <c r="YY221" s="5"/>
      <c r="YZ221" s="5"/>
      <c r="ZA221" s="5"/>
      <c r="ZB221" s="5"/>
      <c r="ZC221" s="5"/>
      <c r="ZD221" s="5"/>
      <c r="ZE221" s="5"/>
      <c r="ZF221" s="5"/>
      <c r="ZG221" s="5"/>
      <c r="ZH221" s="5"/>
      <c r="ZI221" s="5"/>
      <c r="ZJ221" s="5"/>
      <c r="ZK221" s="5"/>
      <c r="ZL221" s="5"/>
      <c r="ZM221" s="5"/>
      <c r="ZN221" s="5"/>
      <c r="ZO221" s="5"/>
      <c r="ZP221" s="5"/>
      <c r="ZQ221" s="5"/>
      <c r="ZR221" s="5"/>
      <c r="ZS221" s="5"/>
      <c r="ZT221" s="5"/>
      <c r="ZU221" s="5"/>
      <c r="ZV221" s="5"/>
      <c r="ZW221" s="5"/>
      <c r="ZX221" s="5"/>
      <c r="ZY221" s="5"/>
      <c r="ZZ221" s="5"/>
      <c r="AAA221" s="5"/>
      <c r="AAB221" s="5"/>
      <c r="AAC221" s="5"/>
      <c r="AAD221" s="5"/>
      <c r="AAE221" s="5"/>
      <c r="AAF221" s="5"/>
      <c r="AAG221" s="5"/>
      <c r="AAH221" s="5"/>
      <c r="AAI221" s="5"/>
      <c r="AAJ221" s="5"/>
      <c r="AAK221" s="5"/>
      <c r="AAL221" s="5"/>
      <c r="AAM221" s="5"/>
      <c r="AAN221" s="5"/>
      <c r="AAO221" s="5"/>
      <c r="AAP221" s="5"/>
      <c r="AAQ221" s="5"/>
      <c r="AAR221" s="5"/>
      <c r="AAS221" s="5"/>
      <c r="AAT221" s="5"/>
      <c r="AAU221" s="5"/>
      <c r="AAV221" s="5"/>
      <c r="AAW221" s="5"/>
      <c r="AAX221" s="5"/>
      <c r="AAY221" s="5"/>
      <c r="AAZ221" s="5"/>
      <c r="ABA221" s="5"/>
      <c r="ABB221" s="5"/>
      <c r="ABC221" s="5"/>
      <c r="ABD221" s="5"/>
      <c r="ABE221" s="5"/>
      <c r="ABF221" s="5"/>
      <c r="ABG221" s="5"/>
      <c r="ABH221" s="5"/>
      <c r="ABI221" s="5"/>
      <c r="ABJ221" s="5"/>
      <c r="ABK221" s="5"/>
      <c r="ABL221" s="5"/>
      <c r="ABM221" s="5"/>
      <c r="ABN221" s="5"/>
      <c r="ABO221" s="5"/>
      <c r="ABP221" s="5"/>
      <c r="ABQ221" s="5"/>
      <c r="ABR221" s="5"/>
      <c r="ABS221" s="5"/>
      <c r="ABT221" s="5"/>
      <c r="ABU221" s="5"/>
      <c r="ABV221" s="5"/>
      <c r="ABW221" s="5"/>
      <c r="ABX221" s="5"/>
      <c r="ABY221" s="5"/>
      <c r="ABZ221" s="5"/>
      <c r="ACA221" s="5"/>
      <c r="ACB221" s="5"/>
      <c r="ACC221" s="5"/>
      <c r="ACD221" s="5"/>
      <c r="ACE221" s="5"/>
      <c r="ACF221" s="5"/>
      <c r="ACG221" s="5"/>
      <c r="ACH221" s="5"/>
      <c r="ACI221" s="5"/>
      <c r="ACJ221" s="5"/>
      <c r="ACK221" s="5"/>
      <c r="ACL221" s="5"/>
      <c r="ACM221" s="5"/>
      <c r="ACN221" s="5"/>
      <c r="ACO221" s="5"/>
      <c r="ACP221" s="5"/>
      <c r="ACQ221" s="5"/>
      <c r="ACR221" s="5"/>
      <c r="ACS221" s="5"/>
      <c r="ACT221" s="5"/>
      <c r="ACU221" s="5"/>
      <c r="ACV221" s="5"/>
      <c r="ACW221" s="5"/>
      <c r="ACX221" s="5"/>
      <c r="ACY221" s="5"/>
      <c r="ACZ221" s="5"/>
      <c r="ADA221" s="5"/>
      <c r="ADB221" s="5"/>
      <c r="ADC221" s="5"/>
      <c r="ADD221" s="5"/>
      <c r="ADE221" s="5"/>
      <c r="ADF221" s="5"/>
      <c r="ADG221" s="5"/>
      <c r="ADH221" s="5"/>
      <c r="ADI221" s="5"/>
      <c r="ADJ221" s="5"/>
      <c r="ADK221" s="5"/>
      <c r="ADL221" s="5"/>
      <c r="ADM221" s="5"/>
      <c r="ADN221" s="5"/>
      <c r="ADO221" s="5"/>
      <c r="ADP221" s="5"/>
      <c r="ADQ221" s="5"/>
      <c r="ADR221" s="5"/>
      <c r="ADS221" s="5"/>
      <c r="ADT221" s="5"/>
      <c r="ADU221" s="5"/>
      <c r="ADV221" s="5"/>
      <c r="ADW221" s="5"/>
      <c r="ADX221" s="5"/>
      <c r="ADY221" s="5"/>
      <c r="ADZ221" s="5"/>
      <c r="AEA221" s="5"/>
      <c r="AEB221" s="5"/>
      <c r="AEC221" s="5"/>
      <c r="AED221" s="5"/>
      <c r="AEE221" s="5"/>
      <c r="AEF221" s="5"/>
      <c r="AEG221" s="5"/>
      <c r="AEH221" s="5"/>
      <c r="AEI221" s="5"/>
      <c r="AEJ221" s="5"/>
      <c r="AEK221" s="5"/>
      <c r="AEL221" s="5"/>
      <c r="AEM221" s="5"/>
      <c r="AEN221" s="5"/>
      <c r="AEO221" s="5"/>
      <c r="AEP221" s="5"/>
      <c r="AEQ221" s="5"/>
      <c r="AER221" s="5"/>
      <c r="AES221" s="5"/>
      <c r="AET221" s="5"/>
      <c r="AEU221" s="5"/>
      <c r="AEV221" s="5"/>
      <c r="AEW221" s="5"/>
      <c r="AEX221" s="5"/>
      <c r="AEY221" s="5"/>
      <c r="AEZ221" s="5"/>
      <c r="AFA221" s="5"/>
      <c r="AFB221" s="5"/>
      <c r="AFC221" s="5"/>
      <c r="AFD221" s="5"/>
      <c r="AFE221" s="5"/>
      <c r="AFF221" s="5"/>
      <c r="AFG221" s="5"/>
      <c r="AFH221" s="5"/>
      <c r="AFI221" s="5"/>
      <c r="AFJ221" s="5"/>
      <c r="AFK221" s="5"/>
      <c r="AFL221" s="5"/>
      <c r="AFM221" s="5"/>
      <c r="AFN221" s="5"/>
      <c r="AFO221" s="5"/>
      <c r="AFP221" s="5"/>
      <c r="AFQ221" s="5"/>
      <c r="AFR221" s="5"/>
      <c r="AFS221" s="5"/>
      <c r="AFT221" s="5"/>
      <c r="AFU221" s="5"/>
      <c r="AFV221" s="5"/>
      <c r="AFW221" s="5"/>
      <c r="AFX221" s="5"/>
      <c r="AFY221" s="5"/>
      <c r="AFZ221" s="5"/>
      <c r="AGA221" s="5"/>
      <c r="AGB221" s="5"/>
      <c r="AGC221" s="5"/>
      <c r="AGD221" s="5"/>
      <c r="AGE221" s="5"/>
      <c r="AGF221" s="5"/>
      <c r="AGG221" s="5"/>
      <c r="AGH221" s="5"/>
      <c r="AGI221" s="5"/>
      <c r="AGJ221" s="5"/>
      <c r="AGK221" s="5"/>
      <c r="AGL221" s="5"/>
      <c r="AGM221" s="5"/>
      <c r="AGN221" s="5"/>
      <c r="AGO221" s="5"/>
      <c r="AGP221" s="5"/>
      <c r="AGQ221" s="5"/>
      <c r="AGR221" s="5"/>
      <c r="AGS221" s="5"/>
      <c r="AGT221" s="5"/>
      <c r="AGU221" s="5"/>
      <c r="AGV221" s="5"/>
      <c r="AGW221" s="5"/>
      <c r="AGX221" s="5"/>
      <c r="AGY221" s="5"/>
      <c r="AGZ221" s="5"/>
      <c r="AHA221" s="5"/>
      <c r="AHB221" s="5"/>
      <c r="AHC221" s="5"/>
      <c r="AHD221" s="5"/>
      <c r="AHE221" s="5"/>
      <c r="AHF221" s="5"/>
      <c r="AHG221" s="5"/>
      <c r="AHH221" s="5"/>
      <c r="AHI221" s="5"/>
      <c r="AHJ221" s="5"/>
      <c r="AHK221" s="5"/>
      <c r="AHL221" s="5"/>
      <c r="AHM221" s="5"/>
      <c r="AHN221" s="5"/>
      <c r="AHO221" s="5"/>
      <c r="AHP221" s="5"/>
      <c r="AHQ221" s="5"/>
      <c r="AHR221" s="5"/>
      <c r="AHS221" s="5"/>
      <c r="AHT221" s="5"/>
      <c r="AHU221" s="5"/>
      <c r="AHV221" s="5"/>
      <c r="AHW221" s="5"/>
      <c r="AHX221" s="5"/>
      <c r="AHY221" s="5"/>
      <c r="AHZ221" s="5"/>
      <c r="AIA221" s="5"/>
      <c r="AIB221" s="5"/>
      <c r="AIC221" s="5"/>
      <c r="AID221" s="5"/>
      <c r="AIE221" s="5"/>
      <c r="AIF221" s="5"/>
      <c r="AIG221" s="5"/>
      <c r="AIH221" s="5"/>
      <c r="AII221" s="5"/>
      <c r="AIJ221" s="5"/>
      <c r="AIK221" s="5"/>
      <c r="AIL221" s="5"/>
      <c r="AIM221" s="5"/>
      <c r="AIN221" s="5"/>
      <c r="AIO221" s="5"/>
      <c r="AIP221" s="5"/>
      <c r="AIQ221" s="5"/>
      <c r="AIR221" s="5"/>
      <c r="AIS221" s="5"/>
      <c r="AIT221" s="5"/>
      <c r="AIU221" s="5"/>
      <c r="AIV221" s="5"/>
      <c r="AIW221" s="5"/>
      <c r="AIX221" s="5"/>
      <c r="AIY221" s="5"/>
      <c r="AIZ221" s="5"/>
      <c r="AJA221" s="5"/>
      <c r="AJB221" s="5"/>
      <c r="AJC221" s="5"/>
      <c r="AJD221" s="5"/>
      <c r="AJE221" s="5"/>
      <c r="AJF221" s="5"/>
      <c r="AJG221" s="5"/>
      <c r="AJH221" s="5"/>
      <c r="AJI221" s="5"/>
      <c r="AJJ221" s="5"/>
      <c r="AJK221" s="5"/>
      <c r="AJL221" s="5"/>
      <c r="AJM221" s="5"/>
      <c r="AJN221" s="5"/>
      <c r="AJO221" s="5"/>
      <c r="AJP221" s="5"/>
      <c r="AJQ221" s="5"/>
      <c r="AJR221" s="5"/>
      <c r="AJS221" s="5"/>
      <c r="AJT221" s="5"/>
      <c r="AJU221" s="5"/>
      <c r="AJV221" s="5"/>
      <c r="AJW221" s="5"/>
      <c r="AJX221" s="5"/>
      <c r="AJY221" s="5"/>
      <c r="AJZ221" s="5"/>
      <c r="AKA221" s="5"/>
      <c r="AKB221" s="5"/>
      <c r="AKC221" s="5"/>
      <c r="AKD221" s="5"/>
      <c r="AKE221" s="5"/>
      <c r="AKF221" s="5"/>
      <c r="AKG221" s="5"/>
      <c r="AKH221" s="5"/>
      <c r="AKI221" s="5"/>
      <c r="AKJ221" s="5"/>
      <c r="AKK221" s="5"/>
      <c r="AKL221" s="5"/>
      <c r="AKM221" s="5"/>
      <c r="AKN221" s="5"/>
      <c r="AKO221" s="5"/>
      <c r="AKP221" s="5"/>
      <c r="AKQ221" s="5"/>
      <c r="AKR221" s="5"/>
      <c r="AKS221" s="5"/>
      <c r="AKT221" s="5"/>
      <c r="AKU221" s="5"/>
      <c r="AKV221" s="5"/>
      <c r="AKW221" s="5"/>
      <c r="AKX221" s="5"/>
      <c r="AKY221" s="5"/>
      <c r="AKZ221" s="5"/>
      <c r="ALA221" s="5"/>
      <c r="ALB221" s="5"/>
      <c r="ALC221" s="5"/>
      <c r="ALD221" s="5"/>
      <c r="ALE221" s="5"/>
      <c r="ALF221" s="5"/>
      <c r="ALG221" s="5"/>
      <c r="ALH221" s="5"/>
      <c r="ALI221" s="5"/>
      <c r="ALJ221" s="5"/>
      <c r="ALK221" s="5"/>
      <c r="ALL221" s="5"/>
      <c r="ALM221" s="5"/>
      <c r="ALN221" s="5"/>
      <c r="ALO221" s="5"/>
      <c r="ALP221" s="5"/>
      <c r="ALQ221" s="5"/>
      <c r="ALR221" s="5"/>
      <c r="ALS221" s="5"/>
      <c r="ALT221" s="5"/>
      <c r="ALU221" s="5"/>
      <c r="ALV221" s="5"/>
      <c r="ALW221" s="5"/>
      <c r="ALX221" s="5"/>
      <c r="ALY221" s="5"/>
      <c r="ALZ221" s="5"/>
      <c r="AMA221" s="5"/>
      <c r="AMB221" s="5"/>
      <c r="AMC221" s="5"/>
      <c r="AMD221" s="5"/>
      <c r="AME221" s="5"/>
      <c r="AMF221" s="5"/>
      <c r="AMG221" s="5"/>
      <c r="AMH221" s="5"/>
      <c r="AMI221" s="5"/>
      <c r="AMJ221" s="5"/>
      <c r="AMK221" s="5"/>
    </row>
    <row r="222" spans="1:1025" ht="186.75" customHeight="1">
      <c r="A222" s="25">
        <v>1</v>
      </c>
      <c r="B222" s="103" t="s">
        <v>356</v>
      </c>
      <c r="C222" s="107">
        <v>1958</v>
      </c>
      <c r="D222" s="109"/>
      <c r="E222" s="184" t="s">
        <v>38</v>
      </c>
      <c r="F222" s="110">
        <v>3</v>
      </c>
      <c r="G222" s="107">
        <v>3</v>
      </c>
      <c r="H222" s="290">
        <v>2078.6</v>
      </c>
      <c r="I222" s="290">
        <v>1835</v>
      </c>
      <c r="J222" s="290">
        <v>1661.9</v>
      </c>
      <c r="K222" s="291">
        <v>58</v>
      </c>
      <c r="L222" s="290">
        <f>P222</f>
        <v>4952937</v>
      </c>
      <c r="M222" s="105" t="s">
        <v>37</v>
      </c>
      <c r="N222" s="105" t="s">
        <v>37</v>
      </c>
      <c r="O222" s="105" t="s">
        <v>37</v>
      </c>
      <c r="P222" s="105">
        <f>42203.46+396784.16+280254.13+491603.86+1815009.7+1762677.58+164404.11</f>
        <v>4952937</v>
      </c>
      <c r="Q222" s="105" t="s">
        <v>39</v>
      </c>
      <c r="R222" s="19" t="s">
        <v>357</v>
      </c>
      <c r="S222" s="37">
        <v>5404.79</v>
      </c>
      <c r="T222" s="37">
        <v>5404.79</v>
      </c>
      <c r="U222" s="35">
        <v>42369</v>
      </c>
      <c r="V222" s="11">
        <v>7</v>
      </c>
    </row>
    <row r="223" spans="1:1025" ht="170.25" customHeight="1">
      <c r="A223" s="25">
        <v>2</v>
      </c>
      <c r="B223" s="103" t="s">
        <v>358</v>
      </c>
      <c r="C223" s="107">
        <v>1963</v>
      </c>
      <c r="D223" s="107"/>
      <c r="E223" s="185" t="s">
        <v>38</v>
      </c>
      <c r="F223" s="107">
        <v>4</v>
      </c>
      <c r="G223" s="107">
        <v>3</v>
      </c>
      <c r="H223" s="290">
        <v>3251.4</v>
      </c>
      <c r="I223" s="290">
        <v>2406.8000000000002</v>
      </c>
      <c r="J223" s="290">
        <v>1865.7</v>
      </c>
      <c r="K223" s="291">
        <v>141</v>
      </c>
      <c r="L223" s="290">
        <f>P223</f>
        <v>2586376.23</v>
      </c>
      <c r="M223" s="105" t="s">
        <v>37</v>
      </c>
      <c r="N223" s="105" t="s">
        <v>37</v>
      </c>
      <c r="O223" s="105" t="s">
        <v>37</v>
      </c>
      <c r="P223" s="105">
        <f>45754.88+84434.43+498201.92+182639.72+1530504.89+244840.39</f>
        <v>2586376.23</v>
      </c>
      <c r="Q223" s="105" t="s">
        <v>39</v>
      </c>
      <c r="R223" s="19" t="s">
        <v>359</v>
      </c>
      <c r="S223" s="37">
        <v>4364.76</v>
      </c>
      <c r="T223" s="37">
        <v>4364.76</v>
      </c>
      <c r="U223" s="35">
        <v>42369</v>
      </c>
      <c r="V223" s="11">
        <v>6</v>
      </c>
    </row>
    <row r="224" spans="1:1025" ht="68.25" customHeight="1">
      <c r="A224" s="25">
        <v>3</v>
      </c>
      <c r="B224" s="103" t="s">
        <v>360</v>
      </c>
      <c r="C224" s="107">
        <v>1961</v>
      </c>
      <c r="D224" s="107"/>
      <c r="E224" s="184" t="s">
        <v>38</v>
      </c>
      <c r="F224" s="107">
        <v>4</v>
      </c>
      <c r="G224" s="107">
        <v>3</v>
      </c>
      <c r="H224" s="290">
        <v>2569.8000000000002</v>
      </c>
      <c r="I224" s="290">
        <v>2400</v>
      </c>
      <c r="J224" s="290">
        <v>1345</v>
      </c>
      <c r="K224" s="291">
        <v>109</v>
      </c>
      <c r="L224" s="290">
        <f>P224</f>
        <v>1647787.48</v>
      </c>
      <c r="M224" s="105" t="s">
        <v>37</v>
      </c>
      <c r="N224" s="105" t="s">
        <v>37</v>
      </c>
      <c r="O224" s="105" t="s">
        <v>37</v>
      </c>
      <c r="P224" s="105">
        <f>45423.92+89364.66+1512998.9</f>
        <v>1647787.48</v>
      </c>
      <c r="Q224" s="105" t="s">
        <v>39</v>
      </c>
      <c r="R224" s="19" t="s">
        <v>361</v>
      </c>
      <c r="S224" s="37">
        <v>4366.8900000000003</v>
      </c>
      <c r="T224" s="37">
        <v>4366.8900000000003</v>
      </c>
      <c r="U224" s="35">
        <v>42369</v>
      </c>
      <c r="V224" s="11">
        <v>3</v>
      </c>
    </row>
    <row r="225" spans="1:1025" ht="205.5" customHeight="1">
      <c r="A225" s="25">
        <v>4</v>
      </c>
      <c r="B225" s="103" t="s">
        <v>362</v>
      </c>
      <c r="C225" s="107">
        <v>1959</v>
      </c>
      <c r="D225" s="107"/>
      <c r="E225" s="184" t="s">
        <v>38</v>
      </c>
      <c r="F225" s="107">
        <v>3</v>
      </c>
      <c r="G225" s="107">
        <v>3</v>
      </c>
      <c r="H225" s="290">
        <v>1960</v>
      </c>
      <c r="I225" s="290">
        <v>1528.1</v>
      </c>
      <c r="J225" s="290">
        <v>1363.2</v>
      </c>
      <c r="K225" s="291">
        <v>68</v>
      </c>
      <c r="L225" s="290">
        <f>P225</f>
        <v>3442446.5</v>
      </c>
      <c r="M225" s="105" t="s">
        <v>37</v>
      </c>
      <c r="N225" s="105" t="s">
        <v>37</v>
      </c>
      <c r="O225" s="105" t="s">
        <v>37</v>
      </c>
      <c r="P225" s="105">
        <f>38834.08+73308.77+1648856.47+658640.21+211356.79+308470.2+502979.98</f>
        <v>3442446.5</v>
      </c>
      <c r="Q225" s="105" t="s">
        <v>39</v>
      </c>
      <c r="R225" s="19" t="s">
        <v>363</v>
      </c>
      <c r="S225" s="37">
        <v>5456.74</v>
      </c>
      <c r="T225" s="37">
        <v>5456.74</v>
      </c>
      <c r="U225" s="35">
        <v>42369</v>
      </c>
      <c r="V225" s="11">
        <v>7</v>
      </c>
    </row>
    <row r="226" spans="1:1025" s="179" customFormat="1" ht="27" customHeight="1">
      <c r="A226" s="254" t="s">
        <v>364</v>
      </c>
      <c r="B226" s="254"/>
      <c r="C226" s="254"/>
      <c r="D226" s="254"/>
      <c r="E226" s="254"/>
      <c r="F226" s="254"/>
      <c r="G226" s="254"/>
      <c r="H226" s="292">
        <f t="shared" ref="H226:Q226" si="33">SUM(H222:H225)</f>
        <v>9859.7999999999993</v>
      </c>
      <c r="I226" s="292">
        <f t="shared" si="33"/>
        <v>8169.9</v>
      </c>
      <c r="J226" s="292">
        <f t="shared" si="33"/>
        <v>6235.8</v>
      </c>
      <c r="K226" s="293">
        <f t="shared" si="33"/>
        <v>376</v>
      </c>
      <c r="L226" s="292">
        <f t="shared" si="33"/>
        <v>12629547.210000001</v>
      </c>
      <c r="M226" s="181">
        <f t="shared" si="33"/>
        <v>0</v>
      </c>
      <c r="N226" s="181">
        <f t="shared" si="33"/>
        <v>0</v>
      </c>
      <c r="O226" s="181">
        <f t="shared" si="33"/>
        <v>0</v>
      </c>
      <c r="P226" s="181">
        <f t="shared" si="33"/>
        <v>12629547.210000001</v>
      </c>
      <c r="Q226" s="28">
        <f t="shared" si="33"/>
        <v>0</v>
      </c>
      <c r="R226" s="40" t="s">
        <v>105</v>
      </c>
      <c r="S226" s="40" t="s">
        <v>105</v>
      </c>
      <c r="T226" s="41" t="s">
        <v>105</v>
      </c>
      <c r="U226" s="40" t="s">
        <v>105</v>
      </c>
      <c r="V226" s="178"/>
    </row>
    <row r="227" spans="1:1025" s="172" customFormat="1" ht="27" customHeight="1">
      <c r="A227" s="252" t="s">
        <v>230</v>
      </c>
      <c r="B227" s="252"/>
      <c r="C227" s="252"/>
      <c r="D227" s="252"/>
      <c r="E227" s="252"/>
      <c r="F227" s="252"/>
      <c r="G227" s="252"/>
      <c r="H227" s="252"/>
      <c r="I227" s="252"/>
      <c r="J227" s="252"/>
      <c r="K227" s="252"/>
      <c r="L227" s="252"/>
      <c r="M227" s="252"/>
      <c r="N227" s="252"/>
      <c r="O227" s="252"/>
      <c r="P227" s="252"/>
      <c r="Q227" s="252"/>
      <c r="R227" s="252"/>
      <c r="S227" s="252"/>
      <c r="T227" s="252"/>
      <c r="U227" s="252"/>
      <c r="V227" s="18"/>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c r="IV227" s="5"/>
      <c r="IW227" s="5"/>
      <c r="IX227" s="5"/>
      <c r="IY227" s="5"/>
      <c r="IZ227" s="5"/>
      <c r="JA227" s="5"/>
      <c r="JB227" s="5"/>
      <c r="JC227" s="5"/>
      <c r="JD227" s="5"/>
      <c r="JE227" s="5"/>
      <c r="JF227" s="5"/>
      <c r="JG227" s="5"/>
      <c r="JH227" s="5"/>
      <c r="JI227" s="5"/>
      <c r="JJ227" s="5"/>
      <c r="JK227" s="5"/>
      <c r="JL227" s="5"/>
      <c r="JM227" s="5"/>
      <c r="JN227" s="5"/>
      <c r="JO227" s="5"/>
      <c r="JP227" s="5"/>
      <c r="JQ227" s="5"/>
      <c r="JR227" s="5"/>
      <c r="JS227" s="5"/>
      <c r="JT227" s="5"/>
      <c r="JU227" s="5"/>
      <c r="JV227" s="5"/>
      <c r="JW227" s="5"/>
      <c r="JX227" s="5"/>
      <c r="JY227" s="5"/>
      <c r="JZ227" s="5"/>
      <c r="KA227" s="5"/>
      <c r="KB227" s="5"/>
      <c r="KC227" s="5"/>
      <c r="KD227" s="5"/>
      <c r="KE227" s="5"/>
      <c r="KF227" s="5"/>
      <c r="KG227" s="5"/>
      <c r="KH227" s="5"/>
      <c r="KI227" s="5"/>
      <c r="KJ227" s="5"/>
      <c r="KK227" s="5"/>
      <c r="KL227" s="5"/>
      <c r="KM227" s="5"/>
      <c r="KN227" s="5"/>
      <c r="KO227" s="5"/>
      <c r="KP227" s="5"/>
      <c r="KQ227" s="5"/>
      <c r="KR227" s="5"/>
      <c r="KS227" s="5"/>
      <c r="KT227" s="5"/>
      <c r="KU227" s="5"/>
      <c r="KV227" s="5"/>
      <c r="KW227" s="5"/>
      <c r="KX227" s="5"/>
      <c r="KY227" s="5"/>
      <c r="KZ227" s="5"/>
      <c r="LA227" s="5"/>
      <c r="LB227" s="5"/>
      <c r="LC227" s="5"/>
      <c r="LD227" s="5"/>
      <c r="LE227" s="5"/>
      <c r="LF227" s="5"/>
      <c r="LG227" s="5"/>
      <c r="LH227" s="5"/>
      <c r="LI227" s="5"/>
      <c r="LJ227" s="5"/>
      <c r="LK227" s="5"/>
      <c r="LL227" s="5"/>
      <c r="LM227" s="5"/>
      <c r="LN227" s="5"/>
      <c r="LO227" s="5"/>
      <c r="LP227" s="5"/>
      <c r="LQ227" s="5"/>
      <c r="LR227" s="5"/>
      <c r="LS227" s="5"/>
      <c r="LT227" s="5"/>
      <c r="LU227" s="5"/>
      <c r="LV227" s="5"/>
      <c r="LW227" s="5"/>
      <c r="LX227" s="5"/>
      <c r="LY227" s="5"/>
      <c r="LZ227" s="5"/>
      <c r="MA227" s="5"/>
      <c r="MB227" s="5"/>
      <c r="MC227" s="5"/>
      <c r="MD227" s="5"/>
      <c r="ME227" s="5"/>
      <c r="MF227" s="5"/>
      <c r="MG227" s="5"/>
      <c r="MH227" s="5"/>
      <c r="MI227" s="5"/>
      <c r="MJ227" s="5"/>
      <c r="MK227" s="5"/>
      <c r="ML227" s="5"/>
      <c r="MM227" s="5"/>
      <c r="MN227" s="5"/>
      <c r="MO227" s="5"/>
      <c r="MP227" s="5"/>
      <c r="MQ227" s="5"/>
      <c r="MR227" s="5"/>
      <c r="MS227" s="5"/>
      <c r="MT227" s="5"/>
      <c r="MU227" s="5"/>
      <c r="MV227" s="5"/>
      <c r="MW227" s="5"/>
      <c r="MX227" s="5"/>
      <c r="MY227" s="5"/>
      <c r="MZ227" s="5"/>
      <c r="NA227" s="5"/>
      <c r="NB227" s="5"/>
      <c r="NC227" s="5"/>
      <c r="ND227" s="5"/>
      <c r="NE227" s="5"/>
      <c r="NF227" s="5"/>
      <c r="NG227" s="5"/>
      <c r="NH227" s="5"/>
      <c r="NI227" s="5"/>
      <c r="NJ227" s="5"/>
      <c r="NK227" s="5"/>
      <c r="NL227" s="5"/>
      <c r="NM227" s="5"/>
      <c r="NN227" s="5"/>
      <c r="NO227" s="5"/>
      <c r="NP227" s="5"/>
      <c r="NQ227" s="5"/>
      <c r="NR227" s="5"/>
      <c r="NS227" s="5"/>
      <c r="NT227" s="5"/>
      <c r="NU227" s="5"/>
      <c r="NV227" s="5"/>
      <c r="NW227" s="5"/>
      <c r="NX227" s="5"/>
      <c r="NY227" s="5"/>
      <c r="NZ227" s="5"/>
      <c r="OA227" s="5"/>
      <c r="OB227" s="5"/>
      <c r="OC227" s="5"/>
      <c r="OD227" s="5"/>
      <c r="OE227" s="5"/>
      <c r="OF227" s="5"/>
      <c r="OG227" s="5"/>
      <c r="OH227" s="5"/>
      <c r="OI227" s="5"/>
      <c r="OJ227" s="5"/>
      <c r="OK227" s="5"/>
      <c r="OL227" s="5"/>
      <c r="OM227" s="5"/>
      <c r="ON227" s="5"/>
      <c r="OO227" s="5"/>
      <c r="OP227" s="5"/>
      <c r="OQ227" s="5"/>
      <c r="OR227" s="5"/>
      <c r="OS227" s="5"/>
      <c r="OT227" s="5"/>
      <c r="OU227" s="5"/>
      <c r="OV227" s="5"/>
      <c r="OW227" s="5"/>
      <c r="OX227" s="5"/>
      <c r="OY227" s="5"/>
      <c r="OZ227" s="5"/>
      <c r="PA227" s="5"/>
      <c r="PB227" s="5"/>
      <c r="PC227" s="5"/>
      <c r="PD227" s="5"/>
      <c r="PE227" s="5"/>
      <c r="PF227" s="5"/>
      <c r="PG227" s="5"/>
      <c r="PH227" s="5"/>
      <c r="PI227" s="5"/>
      <c r="PJ227" s="5"/>
      <c r="PK227" s="5"/>
      <c r="PL227" s="5"/>
      <c r="PM227" s="5"/>
      <c r="PN227" s="5"/>
      <c r="PO227" s="5"/>
      <c r="PP227" s="5"/>
      <c r="PQ227" s="5"/>
      <c r="PR227" s="5"/>
      <c r="PS227" s="5"/>
      <c r="PT227" s="5"/>
      <c r="PU227" s="5"/>
      <c r="PV227" s="5"/>
      <c r="PW227" s="5"/>
      <c r="PX227" s="5"/>
      <c r="PY227" s="5"/>
      <c r="PZ227" s="5"/>
      <c r="QA227" s="5"/>
      <c r="QB227" s="5"/>
      <c r="QC227" s="5"/>
      <c r="QD227" s="5"/>
      <c r="QE227" s="5"/>
      <c r="QF227" s="5"/>
      <c r="QG227" s="5"/>
      <c r="QH227" s="5"/>
      <c r="QI227" s="5"/>
      <c r="QJ227" s="5"/>
      <c r="QK227" s="5"/>
      <c r="QL227" s="5"/>
      <c r="QM227" s="5"/>
      <c r="QN227" s="5"/>
      <c r="QO227" s="5"/>
      <c r="QP227" s="5"/>
      <c r="QQ227" s="5"/>
      <c r="QR227" s="5"/>
      <c r="QS227" s="5"/>
      <c r="QT227" s="5"/>
      <c r="QU227" s="5"/>
      <c r="QV227" s="5"/>
      <c r="QW227" s="5"/>
      <c r="QX227" s="5"/>
      <c r="QY227" s="5"/>
      <c r="QZ227" s="5"/>
      <c r="RA227" s="5"/>
      <c r="RB227" s="5"/>
      <c r="RC227" s="5"/>
      <c r="RD227" s="5"/>
      <c r="RE227" s="5"/>
      <c r="RF227" s="5"/>
      <c r="RG227" s="5"/>
      <c r="RH227" s="5"/>
      <c r="RI227" s="5"/>
      <c r="RJ227" s="5"/>
      <c r="RK227" s="5"/>
      <c r="RL227" s="5"/>
      <c r="RM227" s="5"/>
      <c r="RN227" s="5"/>
      <c r="RO227" s="5"/>
      <c r="RP227" s="5"/>
      <c r="RQ227" s="5"/>
      <c r="RR227" s="5"/>
      <c r="RS227" s="5"/>
      <c r="RT227" s="5"/>
      <c r="RU227" s="5"/>
      <c r="RV227" s="5"/>
      <c r="RW227" s="5"/>
      <c r="RX227" s="5"/>
      <c r="RY227" s="5"/>
      <c r="RZ227" s="5"/>
      <c r="SA227" s="5"/>
      <c r="SB227" s="5"/>
      <c r="SC227" s="5"/>
      <c r="SD227" s="5"/>
      <c r="SE227" s="5"/>
      <c r="SF227" s="5"/>
      <c r="SG227" s="5"/>
      <c r="SH227" s="5"/>
      <c r="SI227" s="5"/>
      <c r="SJ227" s="5"/>
      <c r="SK227" s="5"/>
      <c r="SL227" s="5"/>
      <c r="SM227" s="5"/>
      <c r="SN227" s="5"/>
      <c r="SO227" s="5"/>
      <c r="SP227" s="5"/>
      <c r="SQ227" s="5"/>
      <c r="SR227" s="5"/>
      <c r="SS227" s="5"/>
      <c r="ST227" s="5"/>
      <c r="SU227" s="5"/>
      <c r="SV227" s="5"/>
      <c r="SW227" s="5"/>
      <c r="SX227" s="5"/>
      <c r="SY227" s="5"/>
      <c r="SZ227" s="5"/>
      <c r="TA227" s="5"/>
      <c r="TB227" s="5"/>
      <c r="TC227" s="5"/>
      <c r="TD227" s="5"/>
      <c r="TE227" s="5"/>
      <c r="TF227" s="5"/>
      <c r="TG227" s="5"/>
      <c r="TH227" s="5"/>
      <c r="TI227" s="5"/>
      <c r="TJ227" s="5"/>
      <c r="TK227" s="5"/>
      <c r="TL227" s="5"/>
      <c r="TM227" s="5"/>
      <c r="TN227" s="5"/>
      <c r="TO227" s="5"/>
      <c r="TP227" s="5"/>
      <c r="TQ227" s="5"/>
      <c r="TR227" s="5"/>
      <c r="TS227" s="5"/>
      <c r="TT227" s="5"/>
      <c r="TU227" s="5"/>
      <c r="TV227" s="5"/>
      <c r="TW227" s="5"/>
      <c r="TX227" s="5"/>
      <c r="TY227" s="5"/>
      <c r="TZ227" s="5"/>
      <c r="UA227" s="5"/>
      <c r="UB227" s="5"/>
      <c r="UC227" s="5"/>
      <c r="UD227" s="5"/>
      <c r="UE227" s="5"/>
      <c r="UF227" s="5"/>
      <c r="UG227" s="5"/>
      <c r="UH227" s="5"/>
      <c r="UI227" s="5"/>
      <c r="UJ227" s="5"/>
      <c r="UK227" s="5"/>
      <c r="UL227" s="5"/>
      <c r="UM227" s="5"/>
      <c r="UN227" s="5"/>
      <c r="UO227" s="5"/>
      <c r="UP227" s="5"/>
      <c r="UQ227" s="5"/>
      <c r="UR227" s="5"/>
      <c r="US227" s="5"/>
      <c r="UT227" s="5"/>
      <c r="UU227" s="5"/>
      <c r="UV227" s="5"/>
      <c r="UW227" s="5"/>
      <c r="UX227" s="5"/>
      <c r="UY227" s="5"/>
      <c r="UZ227" s="5"/>
      <c r="VA227" s="5"/>
      <c r="VB227" s="5"/>
      <c r="VC227" s="5"/>
      <c r="VD227" s="5"/>
      <c r="VE227" s="5"/>
      <c r="VF227" s="5"/>
      <c r="VG227" s="5"/>
      <c r="VH227" s="5"/>
      <c r="VI227" s="5"/>
      <c r="VJ227" s="5"/>
      <c r="VK227" s="5"/>
      <c r="VL227" s="5"/>
      <c r="VM227" s="5"/>
      <c r="VN227" s="5"/>
      <c r="VO227" s="5"/>
      <c r="VP227" s="5"/>
      <c r="VQ227" s="5"/>
      <c r="VR227" s="5"/>
      <c r="VS227" s="5"/>
      <c r="VT227" s="5"/>
      <c r="VU227" s="5"/>
      <c r="VV227" s="5"/>
      <c r="VW227" s="5"/>
      <c r="VX227" s="5"/>
      <c r="VY227" s="5"/>
      <c r="VZ227" s="5"/>
      <c r="WA227" s="5"/>
      <c r="WB227" s="5"/>
      <c r="WC227" s="5"/>
      <c r="WD227" s="5"/>
      <c r="WE227" s="5"/>
      <c r="WF227" s="5"/>
      <c r="WG227" s="5"/>
      <c r="WH227" s="5"/>
      <c r="WI227" s="5"/>
      <c r="WJ227" s="5"/>
      <c r="WK227" s="5"/>
      <c r="WL227" s="5"/>
      <c r="WM227" s="5"/>
      <c r="WN227" s="5"/>
      <c r="WO227" s="5"/>
      <c r="WP227" s="5"/>
      <c r="WQ227" s="5"/>
      <c r="WR227" s="5"/>
      <c r="WS227" s="5"/>
      <c r="WT227" s="5"/>
      <c r="WU227" s="5"/>
      <c r="WV227" s="5"/>
      <c r="WW227" s="5"/>
      <c r="WX227" s="5"/>
      <c r="WY227" s="5"/>
      <c r="WZ227" s="5"/>
      <c r="XA227" s="5"/>
      <c r="XB227" s="5"/>
      <c r="XC227" s="5"/>
      <c r="XD227" s="5"/>
      <c r="XE227" s="5"/>
      <c r="XF227" s="5"/>
      <c r="XG227" s="5"/>
      <c r="XH227" s="5"/>
      <c r="XI227" s="5"/>
      <c r="XJ227" s="5"/>
      <c r="XK227" s="5"/>
      <c r="XL227" s="5"/>
      <c r="XM227" s="5"/>
      <c r="XN227" s="5"/>
      <c r="XO227" s="5"/>
      <c r="XP227" s="5"/>
      <c r="XQ227" s="5"/>
      <c r="XR227" s="5"/>
      <c r="XS227" s="5"/>
      <c r="XT227" s="5"/>
      <c r="XU227" s="5"/>
      <c r="XV227" s="5"/>
      <c r="XW227" s="5"/>
      <c r="XX227" s="5"/>
      <c r="XY227" s="5"/>
      <c r="XZ227" s="5"/>
      <c r="YA227" s="5"/>
      <c r="YB227" s="5"/>
      <c r="YC227" s="5"/>
      <c r="YD227" s="5"/>
      <c r="YE227" s="5"/>
      <c r="YF227" s="5"/>
      <c r="YG227" s="5"/>
      <c r="YH227" s="5"/>
      <c r="YI227" s="5"/>
      <c r="YJ227" s="5"/>
      <c r="YK227" s="5"/>
      <c r="YL227" s="5"/>
      <c r="YM227" s="5"/>
      <c r="YN227" s="5"/>
      <c r="YO227" s="5"/>
      <c r="YP227" s="5"/>
      <c r="YQ227" s="5"/>
      <c r="YR227" s="5"/>
      <c r="YS227" s="5"/>
      <c r="YT227" s="5"/>
      <c r="YU227" s="5"/>
      <c r="YV227" s="5"/>
      <c r="YW227" s="5"/>
      <c r="YX227" s="5"/>
      <c r="YY227" s="5"/>
      <c r="YZ227" s="5"/>
      <c r="ZA227" s="5"/>
      <c r="ZB227" s="5"/>
      <c r="ZC227" s="5"/>
      <c r="ZD227" s="5"/>
      <c r="ZE227" s="5"/>
      <c r="ZF227" s="5"/>
      <c r="ZG227" s="5"/>
      <c r="ZH227" s="5"/>
      <c r="ZI227" s="5"/>
      <c r="ZJ227" s="5"/>
      <c r="ZK227" s="5"/>
      <c r="ZL227" s="5"/>
      <c r="ZM227" s="5"/>
      <c r="ZN227" s="5"/>
      <c r="ZO227" s="5"/>
      <c r="ZP227" s="5"/>
      <c r="ZQ227" s="5"/>
      <c r="ZR227" s="5"/>
      <c r="ZS227" s="5"/>
      <c r="ZT227" s="5"/>
      <c r="ZU227" s="5"/>
      <c r="ZV227" s="5"/>
      <c r="ZW227" s="5"/>
      <c r="ZX227" s="5"/>
      <c r="ZY227" s="5"/>
      <c r="ZZ227" s="5"/>
      <c r="AAA227" s="5"/>
      <c r="AAB227" s="5"/>
      <c r="AAC227" s="5"/>
      <c r="AAD227" s="5"/>
      <c r="AAE227" s="5"/>
      <c r="AAF227" s="5"/>
      <c r="AAG227" s="5"/>
      <c r="AAH227" s="5"/>
      <c r="AAI227" s="5"/>
      <c r="AAJ227" s="5"/>
      <c r="AAK227" s="5"/>
      <c r="AAL227" s="5"/>
      <c r="AAM227" s="5"/>
      <c r="AAN227" s="5"/>
      <c r="AAO227" s="5"/>
      <c r="AAP227" s="5"/>
      <c r="AAQ227" s="5"/>
      <c r="AAR227" s="5"/>
      <c r="AAS227" s="5"/>
      <c r="AAT227" s="5"/>
      <c r="AAU227" s="5"/>
      <c r="AAV227" s="5"/>
      <c r="AAW227" s="5"/>
      <c r="AAX227" s="5"/>
      <c r="AAY227" s="5"/>
      <c r="AAZ227" s="5"/>
      <c r="ABA227" s="5"/>
      <c r="ABB227" s="5"/>
      <c r="ABC227" s="5"/>
      <c r="ABD227" s="5"/>
      <c r="ABE227" s="5"/>
      <c r="ABF227" s="5"/>
      <c r="ABG227" s="5"/>
      <c r="ABH227" s="5"/>
      <c r="ABI227" s="5"/>
      <c r="ABJ227" s="5"/>
      <c r="ABK227" s="5"/>
      <c r="ABL227" s="5"/>
      <c r="ABM227" s="5"/>
      <c r="ABN227" s="5"/>
      <c r="ABO227" s="5"/>
      <c r="ABP227" s="5"/>
      <c r="ABQ227" s="5"/>
      <c r="ABR227" s="5"/>
      <c r="ABS227" s="5"/>
      <c r="ABT227" s="5"/>
      <c r="ABU227" s="5"/>
      <c r="ABV227" s="5"/>
      <c r="ABW227" s="5"/>
      <c r="ABX227" s="5"/>
      <c r="ABY227" s="5"/>
      <c r="ABZ227" s="5"/>
      <c r="ACA227" s="5"/>
      <c r="ACB227" s="5"/>
      <c r="ACC227" s="5"/>
      <c r="ACD227" s="5"/>
      <c r="ACE227" s="5"/>
      <c r="ACF227" s="5"/>
      <c r="ACG227" s="5"/>
      <c r="ACH227" s="5"/>
      <c r="ACI227" s="5"/>
      <c r="ACJ227" s="5"/>
      <c r="ACK227" s="5"/>
      <c r="ACL227" s="5"/>
      <c r="ACM227" s="5"/>
      <c r="ACN227" s="5"/>
      <c r="ACO227" s="5"/>
      <c r="ACP227" s="5"/>
      <c r="ACQ227" s="5"/>
      <c r="ACR227" s="5"/>
      <c r="ACS227" s="5"/>
      <c r="ACT227" s="5"/>
      <c r="ACU227" s="5"/>
      <c r="ACV227" s="5"/>
      <c r="ACW227" s="5"/>
      <c r="ACX227" s="5"/>
      <c r="ACY227" s="5"/>
      <c r="ACZ227" s="5"/>
      <c r="ADA227" s="5"/>
      <c r="ADB227" s="5"/>
      <c r="ADC227" s="5"/>
      <c r="ADD227" s="5"/>
      <c r="ADE227" s="5"/>
      <c r="ADF227" s="5"/>
      <c r="ADG227" s="5"/>
      <c r="ADH227" s="5"/>
      <c r="ADI227" s="5"/>
      <c r="ADJ227" s="5"/>
      <c r="ADK227" s="5"/>
      <c r="ADL227" s="5"/>
      <c r="ADM227" s="5"/>
      <c r="ADN227" s="5"/>
      <c r="ADO227" s="5"/>
      <c r="ADP227" s="5"/>
      <c r="ADQ227" s="5"/>
      <c r="ADR227" s="5"/>
      <c r="ADS227" s="5"/>
      <c r="ADT227" s="5"/>
      <c r="ADU227" s="5"/>
      <c r="ADV227" s="5"/>
      <c r="ADW227" s="5"/>
      <c r="ADX227" s="5"/>
      <c r="ADY227" s="5"/>
      <c r="ADZ227" s="5"/>
      <c r="AEA227" s="5"/>
      <c r="AEB227" s="5"/>
      <c r="AEC227" s="5"/>
      <c r="AED227" s="5"/>
      <c r="AEE227" s="5"/>
      <c r="AEF227" s="5"/>
      <c r="AEG227" s="5"/>
      <c r="AEH227" s="5"/>
      <c r="AEI227" s="5"/>
      <c r="AEJ227" s="5"/>
      <c r="AEK227" s="5"/>
      <c r="AEL227" s="5"/>
      <c r="AEM227" s="5"/>
      <c r="AEN227" s="5"/>
      <c r="AEO227" s="5"/>
      <c r="AEP227" s="5"/>
      <c r="AEQ227" s="5"/>
      <c r="AER227" s="5"/>
      <c r="AES227" s="5"/>
      <c r="AET227" s="5"/>
      <c r="AEU227" s="5"/>
      <c r="AEV227" s="5"/>
      <c r="AEW227" s="5"/>
      <c r="AEX227" s="5"/>
      <c r="AEY227" s="5"/>
      <c r="AEZ227" s="5"/>
      <c r="AFA227" s="5"/>
      <c r="AFB227" s="5"/>
      <c r="AFC227" s="5"/>
      <c r="AFD227" s="5"/>
      <c r="AFE227" s="5"/>
      <c r="AFF227" s="5"/>
      <c r="AFG227" s="5"/>
      <c r="AFH227" s="5"/>
      <c r="AFI227" s="5"/>
      <c r="AFJ227" s="5"/>
      <c r="AFK227" s="5"/>
      <c r="AFL227" s="5"/>
      <c r="AFM227" s="5"/>
      <c r="AFN227" s="5"/>
      <c r="AFO227" s="5"/>
      <c r="AFP227" s="5"/>
      <c r="AFQ227" s="5"/>
      <c r="AFR227" s="5"/>
      <c r="AFS227" s="5"/>
      <c r="AFT227" s="5"/>
      <c r="AFU227" s="5"/>
      <c r="AFV227" s="5"/>
      <c r="AFW227" s="5"/>
      <c r="AFX227" s="5"/>
      <c r="AFY227" s="5"/>
      <c r="AFZ227" s="5"/>
      <c r="AGA227" s="5"/>
      <c r="AGB227" s="5"/>
      <c r="AGC227" s="5"/>
      <c r="AGD227" s="5"/>
      <c r="AGE227" s="5"/>
      <c r="AGF227" s="5"/>
      <c r="AGG227" s="5"/>
      <c r="AGH227" s="5"/>
      <c r="AGI227" s="5"/>
      <c r="AGJ227" s="5"/>
      <c r="AGK227" s="5"/>
      <c r="AGL227" s="5"/>
      <c r="AGM227" s="5"/>
      <c r="AGN227" s="5"/>
      <c r="AGO227" s="5"/>
      <c r="AGP227" s="5"/>
      <c r="AGQ227" s="5"/>
      <c r="AGR227" s="5"/>
      <c r="AGS227" s="5"/>
      <c r="AGT227" s="5"/>
      <c r="AGU227" s="5"/>
      <c r="AGV227" s="5"/>
      <c r="AGW227" s="5"/>
      <c r="AGX227" s="5"/>
      <c r="AGY227" s="5"/>
      <c r="AGZ227" s="5"/>
      <c r="AHA227" s="5"/>
      <c r="AHB227" s="5"/>
      <c r="AHC227" s="5"/>
      <c r="AHD227" s="5"/>
      <c r="AHE227" s="5"/>
      <c r="AHF227" s="5"/>
      <c r="AHG227" s="5"/>
      <c r="AHH227" s="5"/>
      <c r="AHI227" s="5"/>
      <c r="AHJ227" s="5"/>
      <c r="AHK227" s="5"/>
      <c r="AHL227" s="5"/>
      <c r="AHM227" s="5"/>
      <c r="AHN227" s="5"/>
      <c r="AHO227" s="5"/>
      <c r="AHP227" s="5"/>
      <c r="AHQ227" s="5"/>
      <c r="AHR227" s="5"/>
      <c r="AHS227" s="5"/>
      <c r="AHT227" s="5"/>
      <c r="AHU227" s="5"/>
      <c r="AHV227" s="5"/>
      <c r="AHW227" s="5"/>
      <c r="AHX227" s="5"/>
      <c r="AHY227" s="5"/>
      <c r="AHZ227" s="5"/>
      <c r="AIA227" s="5"/>
      <c r="AIB227" s="5"/>
      <c r="AIC227" s="5"/>
      <c r="AID227" s="5"/>
      <c r="AIE227" s="5"/>
      <c r="AIF227" s="5"/>
      <c r="AIG227" s="5"/>
      <c r="AIH227" s="5"/>
      <c r="AII227" s="5"/>
      <c r="AIJ227" s="5"/>
      <c r="AIK227" s="5"/>
      <c r="AIL227" s="5"/>
      <c r="AIM227" s="5"/>
      <c r="AIN227" s="5"/>
      <c r="AIO227" s="5"/>
      <c r="AIP227" s="5"/>
      <c r="AIQ227" s="5"/>
      <c r="AIR227" s="5"/>
      <c r="AIS227" s="5"/>
      <c r="AIT227" s="5"/>
      <c r="AIU227" s="5"/>
      <c r="AIV227" s="5"/>
      <c r="AIW227" s="5"/>
      <c r="AIX227" s="5"/>
      <c r="AIY227" s="5"/>
      <c r="AIZ227" s="5"/>
      <c r="AJA227" s="5"/>
      <c r="AJB227" s="5"/>
      <c r="AJC227" s="5"/>
      <c r="AJD227" s="5"/>
      <c r="AJE227" s="5"/>
      <c r="AJF227" s="5"/>
      <c r="AJG227" s="5"/>
      <c r="AJH227" s="5"/>
      <c r="AJI227" s="5"/>
      <c r="AJJ227" s="5"/>
      <c r="AJK227" s="5"/>
      <c r="AJL227" s="5"/>
      <c r="AJM227" s="5"/>
      <c r="AJN227" s="5"/>
      <c r="AJO227" s="5"/>
      <c r="AJP227" s="5"/>
      <c r="AJQ227" s="5"/>
      <c r="AJR227" s="5"/>
      <c r="AJS227" s="5"/>
      <c r="AJT227" s="5"/>
      <c r="AJU227" s="5"/>
      <c r="AJV227" s="5"/>
      <c r="AJW227" s="5"/>
      <c r="AJX227" s="5"/>
      <c r="AJY227" s="5"/>
      <c r="AJZ227" s="5"/>
      <c r="AKA227" s="5"/>
      <c r="AKB227" s="5"/>
      <c r="AKC227" s="5"/>
      <c r="AKD227" s="5"/>
      <c r="AKE227" s="5"/>
      <c r="AKF227" s="5"/>
      <c r="AKG227" s="5"/>
      <c r="AKH227" s="5"/>
      <c r="AKI227" s="5"/>
      <c r="AKJ227" s="5"/>
      <c r="AKK227" s="5"/>
      <c r="AKL227" s="5"/>
      <c r="AKM227" s="5"/>
      <c r="AKN227" s="5"/>
      <c r="AKO227" s="5"/>
      <c r="AKP227" s="5"/>
      <c r="AKQ227" s="5"/>
      <c r="AKR227" s="5"/>
      <c r="AKS227" s="5"/>
      <c r="AKT227" s="5"/>
      <c r="AKU227" s="5"/>
      <c r="AKV227" s="5"/>
      <c r="AKW227" s="5"/>
      <c r="AKX227" s="5"/>
      <c r="AKY227" s="5"/>
      <c r="AKZ227" s="5"/>
      <c r="ALA227" s="5"/>
      <c r="ALB227" s="5"/>
      <c r="ALC227" s="5"/>
      <c r="ALD227" s="5"/>
      <c r="ALE227" s="5"/>
      <c r="ALF227" s="5"/>
      <c r="ALG227" s="5"/>
      <c r="ALH227" s="5"/>
      <c r="ALI227" s="5"/>
      <c r="ALJ227" s="5"/>
      <c r="ALK227" s="5"/>
      <c r="ALL227" s="5"/>
      <c r="ALM227" s="5"/>
      <c r="ALN227" s="5"/>
      <c r="ALO227" s="5"/>
      <c r="ALP227" s="5"/>
      <c r="ALQ227" s="5"/>
      <c r="ALR227" s="5"/>
      <c r="ALS227" s="5"/>
      <c r="ALT227" s="5"/>
      <c r="ALU227" s="5"/>
      <c r="ALV227" s="5"/>
      <c r="ALW227" s="5"/>
      <c r="ALX227" s="5"/>
      <c r="ALY227" s="5"/>
      <c r="ALZ227" s="5"/>
      <c r="AMA227" s="5"/>
      <c r="AMB227" s="5"/>
      <c r="AMC227" s="5"/>
      <c r="AMD227" s="5"/>
      <c r="AME227" s="5"/>
      <c r="AMF227" s="5"/>
      <c r="AMG227" s="5"/>
      <c r="AMH227" s="5"/>
      <c r="AMI227" s="5"/>
      <c r="AMJ227" s="5"/>
      <c r="AMK227" s="5"/>
    </row>
    <row r="228" spans="1:1025" ht="120" customHeight="1">
      <c r="A228" s="16">
        <v>1</v>
      </c>
      <c r="B228" s="103" t="s">
        <v>365</v>
      </c>
      <c r="C228" s="99">
        <v>1953</v>
      </c>
      <c r="D228" s="107" t="s">
        <v>37</v>
      </c>
      <c r="E228" s="183" t="s">
        <v>38</v>
      </c>
      <c r="F228" s="107">
        <v>3</v>
      </c>
      <c r="G228" s="99">
        <v>2</v>
      </c>
      <c r="H228" s="276">
        <v>1329.1</v>
      </c>
      <c r="I228" s="276">
        <v>1014.3</v>
      </c>
      <c r="J228" s="276">
        <v>892.24</v>
      </c>
      <c r="K228" s="291">
        <v>37</v>
      </c>
      <c r="L228" s="290">
        <f t="shared" ref="L228:L244" si="34">P228</f>
        <v>1783918</v>
      </c>
      <c r="M228" s="105" t="s">
        <v>37</v>
      </c>
      <c r="N228" s="105" t="s">
        <v>37</v>
      </c>
      <c r="O228" s="105" t="s">
        <v>37</v>
      </c>
      <c r="P228" s="105">
        <f>169436.29+213515.53+299357.56+1101608.62</f>
        <v>1783918</v>
      </c>
      <c r="Q228" s="105" t="s">
        <v>39</v>
      </c>
      <c r="R228" s="19" t="s">
        <v>366</v>
      </c>
      <c r="S228" s="37">
        <v>2830.18</v>
      </c>
      <c r="T228" s="37">
        <v>2830.18</v>
      </c>
      <c r="U228" s="35">
        <v>42369</v>
      </c>
      <c r="V228" s="11">
        <v>4</v>
      </c>
    </row>
    <row r="229" spans="1:1025" ht="24" customHeight="1">
      <c r="A229" s="16">
        <v>2</v>
      </c>
      <c r="B229" s="103" t="s">
        <v>367</v>
      </c>
      <c r="C229" s="99">
        <v>1953</v>
      </c>
      <c r="D229" s="107" t="s">
        <v>37</v>
      </c>
      <c r="E229" s="183" t="s">
        <v>38</v>
      </c>
      <c r="F229" s="107">
        <v>3</v>
      </c>
      <c r="G229" s="99">
        <v>2</v>
      </c>
      <c r="H229" s="276">
        <v>1349.3</v>
      </c>
      <c r="I229" s="276">
        <v>1085.4000000000001</v>
      </c>
      <c r="J229" s="276">
        <v>823.3</v>
      </c>
      <c r="K229" s="291">
        <v>54</v>
      </c>
      <c r="L229" s="290">
        <f t="shared" si="34"/>
        <v>1168381.42</v>
      </c>
      <c r="M229" s="105" t="s">
        <v>37</v>
      </c>
      <c r="N229" s="105" t="s">
        <v>37</v>
      </c>
      <c r="O229" s="105" t="s">
        <v>37</v>
      </c>
      <c r="P229" s="105">
        <v>1168381.42</v>
      </c>
      <c r="Q229" s="105" t="s">
        <v>39</v>
      </c>
      <c r="R229" s="19" t="s">
        <v>72</v>
      </c>
      <c r="S229" s="38">
        <v>1744.83</v>
      </c>
      <c r="T229" s="38">
        <v>1744.83</v>
      </c>
      <c r="U229" s="35">
        <v>42369</v>
      </c>
      <c r="V229" s="11">
        <v>1</v>
      </c>
    </row>
    <row r="230" spans="1:1025" ht="118.5" customHeight="1">
      <c r="A230" s="16">
        <v>3</v>
      </c>
      <c r="B230" s="103" t="s">
        <v>368</v>
      </c>
      <c r="C230" s="99">
        <v>1959</v>
      </c>
      <c r="D230" s="107" t="s">
        <v>37</v>
      </c>
      <c r="E230" s="183" t="s">
        <v>38</v>
      </c>
      <c r="F230" s="99">
        <v>5</v>
      </c>
      <c r="G230" s="99">
        <v>4</v>
      </c>
      <c r="H230" s="276">
        <v>3494</v>
      </c>
      <c r="I230" s="276">
        <v>3135.6</v>
      </c>
      <c r="J230" s="276">
        <v>2646.02</v>
      </c>
      <c r="K230" s="277">
        <v>145</v>
      </c>
      <c r="L230" s="290">
        <f t="shared" si="34"/>
        <v>1816818.98</v>
      </c>
      <c r="M230" s="105" t="s">
        <v>37</v>
      </c>
      <c r="N230" s="105" t="s">
        <v>37</v>
      </c>
      <c r="O230" s="105" t="s">
        <v>37</v>
      </c>
      <c r="P230" s="105">
        <f>330581.77+725045.09+761192.12</f>
        <v>1816818.98</v>
      </c>
      <c r="Q230" s="105" t="s">
        <v>39</v>
      </c>
      <c r="R230" s="19" t="s">
        <v>369</v>
      </c>
      <c r="S230" s="38">
        <v>997.13</v>
      </c>
      <c r="T230" s="38">
        <v>997.13</v>
      </c>
      <c r="U230" s="35">
        <v>42369</v>
      </c>
      <c r="V230" s="11">
        <v>3</v>
      </c>
    </row>
    <row r="231" spans="1:1025" ht="23.25" customHeight="1">
      <c r="A231" s="16">
        <v>4</v>
      </c>
      <c r="B231" s="103" t="s">
        <v>370</v>
      </c>
      <c r="C231" s="107">
        <v>1965</v>
      </c>
      <c r="D231" s="107" t="s">
        <v>37</v>
      </c>
      <c r="E231" s="183" t="s">
        <v>68</v>
      </c>
      <c r="F231" s="107">
        <v>5</v>
      </c>
      <c r="G231" s="111">
        <v>5</v>
      </c>
      <c r="H231" s="276">
        <v>4885.5</v>
      </c>
      <c r="I231" s="276">
        <v>4442.6000000000004</v>
      </c>
      <c r="J231" s="276">
        <v>4165.42</v>
      </c>
      <c r="K231" s="291">
        <v>236</v>
      </c>
      <c r="L231" s="290">
        <f t="shared" si="34"/>
        <v>2467879.64</v>
      </c>
      <c r="M231" s="105" t="s">
        <v>37</v>
      </c>
      <c r="N231" s="105" t="s">
        <v>37</v>
      </c>
      <c r="O231" s="105" t="s">
        <v>37</v>
      </c>
      <c r="P231" s="105">
        <v>2467879.64</v>
      </c>
      <c r="Q231" s="105" t="s">
        <v>39</v>
      </c>
      <c r="R231" s="19" t="s">
        <v>72</v>
      </c>
      <c r="S231" s="38">
        <v>665.61</v>
      </c>
      <c r="T231" s="38">
        <v>665.61</v>
      </c>
      <c r="U231" s="35">
        <v>42369</v>
      </c>
      <c r="V231" s="11">
        <v>1</v>
      </c>
    </row>
    <row r="232" spans="1:1025" ht="82.5" customHeight="1">
      <c r="A232" s="16">
        <v>5</v>
      </c>
      <c r="B232" s="103" t="s">
        <v>371</v>
      </c>
      <c r="C232" s="99">
        <v>1960</v>
      </c>
      <c r="D232" s="107" t="s">
        <v>37</v>
      </c>
      <c r="E232" s="183" t="s">
        <v>38</v>
      </c>
      <c r="F232" s="99">
        <v>5</v>
      </c>
      <c r="G232" s="111">
        <v>4</v>
      </c>
      <c r="H232" s="276">
        <v>3487.7</v>
      </c>
      <c r="I232" s="276">
        <v>3198.2</v>
      </c>
      <c r="J232" s="276">
        <v>2501.86</v>
      </c>
      <c r="K232" s="277">
        <v>167</v>
      </c>
      <c r="L232" s="290">
        <f t="shared" si="34"/>
        <v>1134215.26</v>
      </c>
      <c r="M232" s="105" t="s">
        <v>37</v>
      </c>
      <c r="N232" s="105" t="s">
        <v>37</v>
      </c>
      <c r="O232" s="105" t="s">
        <v>37</v>
      </c>
      <c r="P232" s="105">
        <f>841883.61+292331.65</f>
        <v>1134215.26</v>
      </c>
      <c r="Q232" s="105" t="s">
        <v>39</v>
      </c>
      <c r="R232" s="19" t="s">
        <v>372</v>
      </c>
      <c r="S232" s="38">
        <v>997.13</v>
      </c>
      <c r="T232" s="38">
        <v>997.13</v>
      </c>
      <c r="U232" s="35">
        <v>42369</v>
      </c>
      <c r="V232" s="11">
        <v>2</v>
      </c>
    </row>
    <row r="233" spans="1:1025" ht="87.75" customHeight="1">
      <c r="A233" s="16">
        <v>6</v>
      </c>
      <c r="B233" s="103" t="s">
        <v>373</v>
      </c>
      <c r="C233" s="99">
        <v>1964</v>
      </c>
      <c r="D233" s="107" t="s">
        <v>37</v>
      </c>
      <c r="E233" s="183" t="s">
        <v>68</v>
      </c>
      <c r="F233" s="99">
        <v>5</v>
      </c>
      <c r="G233" s="111">
        <v>4</v>
      </c>
      <c r="H233" s="276">
        <v>3839.9</v>
      </c>
      <c r="I233" s="276">
        <v>3500.1</v>
      </c>
      <c r="J233" s="276">
        <v>2800.8</v>
      </c>
      <c r="K233" s="277">
        <v>171</v>
      </c>
      <c r="L233" s="290">
        <f t="shared" si="34"/>
        <v>2937923.7</v>
      </c>
      <c r="M233" s="105" t="s">
        <v>37</v>
      </c>
      <c r="N233" s="105" t="s">
        <v>37</v>
      </c>
      <c r="O233" s="105" t="s">
        <v>37</v>
      </c>
      <c r="P233" s="105">
        <f>843895.31+285447.11+1808581.28</f>
        <v>2937923.7</v>
      </c>
      <c r="Q233" s="105" t="s">
        <v>39</v>
      </c>
      <c r="R233" s="19" t="s">
        <v>374</v>
      </c>
      <c r="S233" s="38">
        <v>1662.74</v>
      </c>
      <c r="T233" s="38">
        <v>1662.74</v>
      </c>
      <c r="U233" s="35">
        <v>42369</v>
      </c>
      <c r="V233" s="11">
        <v>3</v>
      </c>
    </row>
    <row r="234" spans="1:1025" ht="117.75" customHeight="1">
      <c r="A234" s="16">
        <v>7</v>
      </c>
      <c r="B234" s="103" t="s">
        <v>375</v>
      </c>
      <c r="C234" s="99">
        <v>1949</v>
      </c>
      <c r="D234" s="107" t="s">
        <v>37</v>
      </c>
      <c r="E234" s="183" t="s">
        <v>38</v>
      </c>
      <c r="F234" s="107">
        <v>4</v>
      </c>
      <c r="G234" s="111">
        <v>4</v>
      </c>
      <c r="H234" s="276">
        <v>3372.6</v>
      </c>
      <c r="I234" s="276">
        <v>2922.5</v>
      </c>
      <c r="J234" s="276">
        <v>2456.4</v>
      </c>
      <c r="K234" s="291">
        <v>91</v>
      </c>
      <c r="L234" s="290">
        <f t="shared" si="34"/>
        <v>951584.38</v>
      </c>
      <c r="M234" s="105" t="s">
        <v>37</v>
      </c>
      <c r="N234" s="105" t="s">
        <v>37</v>
      </c>
      <c r="O234" s="105" t="s">
        <v>37</v>
      </c>
      <c r="P234" s="105">
        <f>591893.24+237726.12+121965.03-0.01</f>
        <v>951584.38</v>
      </c>
      <c r="Q234" s="105" t="s">
        <v>60</v>
      </c>
      <c r="R234" s="19" t="s">
        <v>369</v>
      </c>
      <c r="S234" s="37">
        <v>997.13</v>
      </c>
      <c r="T234" s="37">
        <v>997.13</v>
      </c>
      <c r="U234" s="35">
        <v>42369</v>
      </c>
      <c r="V234" s="11">
        <v>3</v>
      </c>
    </row>
    <row r="235" spans="1:1025">
      <c r="A235" s="16">
        <v>8</v>
      </c>
      <c r="B235" s="103" t="s">
        <v>376</v>
      </c>
      <c r="C235" s="112">
        <v>1965</v>
      </c>
      <c r="D235" s="107" t="s">
        <v>37</v>
      </c>
      <c r="E235" s="183" t="s">
        <v>38</v>
      </c>
      <c r="F235" s="112">
        <v>5</v>
      </c>
      <c r="G235" s="99">
        <v>4</v>
      </c>
      <c r="H235" s="276">
        <v>3541.2</v>
      </c>
      <c r="I235" s="276">
        <v>2541.3000000000002</v>
      </c>
      <c r="J235" s="276">
        <v>1995.1</v>
      </c>
      <c r="K235" s="294">
        <v>122</v>
      </c>
      <c r="L235" s="290">
        <f t="shared" si="34"/>
        <v>1406047.42</v>
      </c>
      <c r="M235" s="105" t="s">
        <v>37</v>
      </c>
      <c r="N235" s="105" t="s">
        <v>37</v>
      </c>
      <c r="O235" s="105" t="s">
        <v>37</v>
      </c>
      <c r="P235" s="105">
        <v>1406047.42</v>
      </c>
      <c r="Q235" s="105" t="s">
        <v>39</v>
      </c>
      <c r="R235" s="19" t="s">
        <v>72</v>
      </c>
      <c r="S235" s="38">
        <v>665.61</v>
      </c>
      <c r="T235" s="38">
        <v>665.61</v>
      </c>
      <c r="U235" s="35">
        <v>42369</v>
      </c>
      <c r="V235" s="11">
        <v>1</v>
      </c>
    </row>
    <row r="236" spans="1:1025" ht="120" customHeight="1">
      <c r="A236" s="16">
        <v>9</v>
      </c>
      <c r="B236" s="103" t="s">
        <v>377</v>
      </c>
      <c r="C236" s="99">
        <v>1965</v>
      </c>
      <c r="D236" s="107" t="s">
        <v>37</v>
      </c>
      <c r="E236" s="183" t="s">
        <v>68</v>
      </c>
      <c r="F236" s="107">
        <v>5</v>
      </c>
      <c r="G236" s="99">
        <v>4</v>
      </c>
      <c r="H236" s="276">
        <v>3859.3</v>
      </c>
      <c r="I236" s="276">
        <v>3506.9</v>
      </c>
      <c r="J236" s="276">
        <v>3153.35</v>
      </c>
      <c r="K236" s="291">
        <v>170</v>
      </c>
      <c r="L236" s="290">
        <f t="shared" si="34"/>
        <v>3946977.3</v>
      </c>
      <c r="M236" s="105" t="s">
        <v>37</v>
      </c>
      <c r="N236" s="105" t="s">
        <v>37</v>
      </c>
      <c r="O236" s="105" t="s">
        <v>37</v>
      </c>
      <c r="P236" s="105">
        <f>850318.84+263571.84+744681.87+2088404.75</f>
        <v>3946977.3</v>
      </c>
      <c r="Q236" s="105" t="s">
        <v>60</v>
      </c>
      <c r="R236" s="19" t="s">
        <v>378</v>
      </c>
      <c r="S236" s="37">
        <v>1662.74</v>
      </c>
      <c r="T236" s="37">
        <v>1662.74</v>
      </c>
      <c r="U236" s="35">
        <v>42369</v>
      </c>
      <c r="V236" s="11">
        <v>4</v>
      </c>
    </row>
    <row r="237" spans="1:1025">
      <c r="A237" s="16">
        <v>10</v>
      </c>
      <c r="B237" s="103" t="s">
        <v>379</v>
      </c>
      <c r="C237" s="99">
        <v>1965</v>
      </c>
      <c r="D237" s="107" t="s">
        <v>37</v>
      </c>
      <c r="E237" s="183" t="s">
        <v>68</v>
      </c>
      <c r="F237" s="107">
        <v>5</v>
      </c>
      <c r="G237" s="99">
        <v>4</v>
      </c>
      <c r="H237" s="276">
        <v>3838.8</v>
      </c>
      <c r="I237" s="276">
        <v>3485.5</v>
      </c>
      <c r="J237" s="276">
        <v>2645.08</v>
      </c>
      <c r="K237" s="291">
        <v>171</v>
      </c>
      <c r="L237" s="290">
        <f t="shared" si="34"/>
        <v>1927478.25</v>
      </c>
      <c r="M237" s="105" t="s">
        <v>37</v>
      </c>
      <c r="N237" s="105" t="s">
        <v>37</v>
      </c>
      <c r="O237" s="105" t="s">
        <v>37</v>
      </c>
      <c r="P237" s="105">
        <v>1927478.25</v>
      </c>
      <c r="Q237" s="105" t="s">
        <v>39</v>
      </c>
      <c r="R237" s="19" t="s">
        <v>72</v>
      </c>
      <c r="S237" s="37">
        <v>1662.74</v>
      </c>
      <c r="T237" s="37">
        <v>1662.74</v>
      </c>
      <c r="U237" s="35">
        <v>42369</v>
      </c>
      <c r="V237" s="11">
        <v>1</v>
      </c>
    </row>
    <row r="238" spans="1:1025" ht="78.75" customHeight="1">
      <c r="A238" s="16">
        <v>11</v>
      </c>
      <c r="B238" s="103" t="s">
        <v>380</v>
      </c>
      <c r="C238" s="99">
        <v>1965</v>
      </c>
      <c r="D238" s="107" t="s">
        <v>37</v>
      </c>
      <c r="E238" s="183" t="s">
        <v>68</v>
      </c>
      <c r="F238" s="107">
        <v>5</v>
      </c>
      <c r="G238" s="99">
        <v>3</v>
      </c>
      <c r="H238" s="276">
        <v>2823.9</v>
      </c>
      <c r="I238" s="276">
        <v>2060.9</v>
      </c>
      <c r="J238" s="276">
        <v>1565.26</v>
      </c>
      <c r="K238" s="291">
        <v>111</v>
      </c>
      <c r="L238" s="290">
        <f t="shared" si="34"/>
        <v>2399898.23</v>
      </c>
      <c r="M238" s="105" t="s">
        <v>37</v>
      </c>
      <c r="N238" s="105" t="s">
        <v>37</v>
      </c>
      <c r="O238" s="105" t="s">
        <v>37</v>
      </c>
      <c r="P238" s="105">
        <f>403322.36+556924.96+1357832.8+81818.11</f>
        <v>2399898.23</v>
      </c>
      <c r="Q238" s="105" t="s">
        <v>39</v>
      </c>
      <c r="R238" s="19" t="s">
        <v>374</v>
      </c>
      <c r="S238" s="37">
        <v>1367.67</v>
      </c>
      <c r="T238" s="37">
        <v>1367.67</v>
      </c>
      <c r="U238" s="35">
        <v>42369</v>
      </c>
      <c r="V238" s="11">
        <v>3</v>
      </c>
    </row>
    <row r="239" spans="1:1025" ht="70.5" customHeight="1">
      <c r="A239" s="16">
        <v>12</v>
      </c>
      <c r="B239" s="103" t="s">
        <v>381</v>
      </c>
      <c r="C239" s="99">
        <v>1960</v>
      </c>
      <c r="D239" s="107" t="s">
        <v>37</v>
      </c>
      <c r="E239" s="183" t="s">
        <v>38</v>
      </c>
      <c r="F239" s="99">
        <v>4</v>
      </c>
      <c r="G239" s="99">
        <v>4</v>
      </c>
      <c r="H239" s="276">
        <v>2780.3</v>
      </c>
      <c r="I239" s="276">
        <v>2554.8000000000002</v>
      </c>
      <c r="J239" s="276">
        <v>2080.35</v>
      </c>
      <c r="K239" s="277">
        <v>147</v>
      </c>
      <c r="L239" s="290">
        <f t="shared" si="34"/>
        <v>1175137.31</v>
      </c>
      <c r="M239" s="105" t="s">
        <v>37</v>
      </c>
      <c r="N239" s="105" t="s">
        <v>37</v>
      </c>
      <c r="O239" s="105" t="s">
        <v>37</v>
      </c>
      <c r="P239" s="105">
        <f>385229.59+789907.72</f>
        <v>1175137.31</v>
      </c>
      <c r="Q239" s="105" t="s">
        <v>39</v>
      </c>
      <c r="R239" s="19" t="s">
        <v>382</v>
      </c>
      <c r="S239" s="38">
        <v>2006.04</v>
      </c>
      <c r="T239" s="38">
        <v>2006.04</v>
      </c>
      <c r="U239" s="35">
        <v>42369</v>
      </c>
      <c r="V239" s="11">
        <v>2</v>
      </c>
    </row>
    <row r="240" spans="1:1025" ht="85.5" customHeight="1">
      <c r="A240" s="16">
        <v>13</v>
      </c>
      <c r="B240" s="103" t="s">
        <v>383</v>
      </c>
      <c r="C240" s="107">
        <v>1972</v>
      </c>
      <c r="D240" s="107" t="s">
        <v>37</v>
      </c>
      <c r="E240" s="183" t="s">
        <v>68</v>
      </c>
      <c r="F240" s="107">
        <v>5</v>
      </c>
      <c r="G240" s="99">
        <v>6</v>
      </c>
      <c r="H240" s="276">
        <v>5190</v>
      </c>
      <c r="I240" s="276">
        <v>4719.5</v>
      </c>
      <c r="J240" s="276">
        <v>3829.5</v>
      </c>
      <c r="K240" s="291">
        <v>239</v>
      </c>
      <c r="L240" s="290">
        <f t="shared" si="34"/>
        <v>856262.46</v>
      </c>
      <c r="M240" s="105" t="s">
        <v>37</v>
      </c>
      <c r="N240" s="105" t="s">
        <v>37</v>
      </c>
      <c r="O240" s="105" t="s">
        <v>37</v>
      </c>
      <c r="P240" s="105">
        <f>501553.86+354708.6</f>
        <v>856262.46</v>
      </c>
      <c r="Q240" s="105" t="s">
        <v>39</v>
      </c>
      <c r="R240" s="19" t="s">
        <v>384</v>
      </c>
      <c r="S240" s="37">
        <v>715.55</v>
      </c>
      <c r="T240" s="37">
        <v>715.55</v>
      </c>
      <c r="U240" s="35">
        <v>42369</v>
      </c>
      <c r="V240" s="11">
        <v>2</v>
      </c>
    </row>
    <row r="241" spans="1:1025" ht="76.5" customHeight="1">
      <c r="A241" s="16">
        <v>14</v>
      </c>
      <c r="B241" s="103" t="s">
        <v>385</v>
      </c>
      <c r="C241" s="99">
        <v>1951</v>
      </c>
      <c r="D241" s="107" t="s">
        <v>37</v>
      </c>
      <c r="E241" s="183" t="s">
        <v>38</v>
      </c>
      <c r="F241" s="99">
        <v>4</v>
      </c>
      <c r="G241" s="99">
        <v>4</v>
      </c>
      <c r="H241" s="276">
        <v>3548.3</v>
      </c>
      <c r="I241" s="276">
        <v>2633.2</v>
      </c>
      <c r="J241" s="276">
        <v>2227.98</v>
      </c>
      <c r="K241" s="277">
        <v>96</v>
      </c>
      <c r="L241" s="290">
        <f t="shared" si="34"/>
        <v>647641.81999999995</v>
      </c>
      <c r="M241" s="105" t="s">
        <v>37</v>
      </c>
      <c r="N241" s="105" t="s">
        <v>37</v>
      </c>
      <c r="O241" s="105" t="s">
        <v>37</v>
      </c>
      <c r="P241" s="105">
        <f>150685.26+496956.56</f>
        <v>647641.81999999995</v>
      </c>
      <c r="Q241" s="105" t="s">
        <v>39</v>
      </c>
      <c r="R241" s="19" t="s">
        <v>384</v>
      </c>
      <c r="S241" s="38">
        <v>715.55</v>
      </c>
      <c r="T241" s="38">
        <v>715.55</v>
      </c>
      <c r="U241" s="35">
        <v>42369</v>
      </c>
      <c r="V241" s="11">
        <v>2</v>
      </c>
    </row>
    <row r="242" spans="1:1025" ht="26.25" customHeight="1">
      <c r="A242" s="16">
        <v>15</v>
      </c>
      <c r="B242" s="103" t="s">
        <v>386</v>
      </c>
      <c r="C242" s="99">
        <v>1958</v>
      </c>
      <c r="D242" s="107" t="s">
        <v>37</v>
      </c>
      <c r="E242" s="183" t="s">
        <v>38</v>
      </c>
      <c r="F242" s="99">
        <v>4</v>
      </c>
      <c r="G242" s="99">
        <v>3</v>
      </c>
      <c r="H242" s="276">
        <v>2604.5</v>
      </c>
      <c r="I242" s="276">
        <v>2228</v>
      </c>
      <c r="J242" s="276">
        <v>1867.9</v>
      </c>
      <c r="K242" s="277">
        <v>77</v>
      </c>
      <c r="L242" s="290">
        <f t="shared" si="34"/>
        <v>1259107.33</v>
      </c>
      <c r="M242" s="105" t="s">
        <v>37</v>
      </c>
      <c r="N242" s="105" t="s">
        <v>37</v>
      </c>
      <c r="O242" s="105" t="s">
        <v>37</v>
      </c>
      <c r="P242" s="105">
        <v>1259107.33</v>
      </c>
      <c r="Q242" s="105" t="s">
        <v>39</v>
      </c>
      <c r="R242" s="19" t="s">
        <v>72</v>
      </c>
      <c r="S242" s="38">
        <v>665.61</v>
      </c>
      <c r="T242" s="38">
        <v>665.61</v>
      </c>
      <c r="U242" s="35">
        <v>42369</v>
      </c>
      <c r="V242" s="11">
        <v>1</v>
      </c>
    </row>
    <row r="243" spans="1:1025" ht="83.25" customHeight="1">
      <c r="A243" s="16">
        <v>16</v>
      </c>
      <c r="B243" s="103" t="s">
        <v>387</v>
      </c>
      <c r="C243" s="99">
        <v>1968</v>
      </c>
      <c r="D243" s="107" t="s">
        <v>37</v>
      </c>
      <c r="E243" s="183" t="s">
        <v>68</v>
      </c>
      <c r="F243" s="99">
        <v>5</v>
      </c>
      <c r="G243" s="99">
        <v>4</v>
      </c>
      <c r="H243" s="276">
        <v>3617.8</v>
      </c>
      <c r="I243" s="276">
        <v>3347.8</v>
      </c>
      <c r="J243" s="276">
        <v>2381.89</v>
      </c>
      <c r="K243" s="291">
        <v>184</v>
      </c>
      <c r="L243" s="290">
        <f t="shared" si="34"/>
        <v>1109819.53</v>
      </c>
      <c r="M243" s="105" t="s">
        <v>37</v>
      </c>
      <c r="N243" s="105" t="s">
        <v>37</v>
      </c>
      <c r="O243" s="105" t="s">
        <v>37</v>
      </c>
      <c r="P243" s="105">
        <f>647996.33+461823.2</f>
        <v>1109819.53</v>
      </c>
      <c r="Q243" s="105" t="s">
        <v>39</v>
      </c>
      <c r="R243" s="19" t="s">
        <v>372</v>
      </c>
      <c r="S243" s="37">
        <v>702.06</v>
      </c>
      <c r="T243" s="37">
        <v>702.06</v>
      </c>
      <c r="U243" s="35">
        <v>42369</v>
      </c>
      <c r="V243" s="11">
        <v>2</v>
      </c>
    </row>
    <row r="244" spans="1:1025" ht="108">
      <c r="A244" s="16">
        <v>17</v>
      </c>
      <c r="B244" s="103" t="s">
        <v>388</v>
      </c>
      <c r="C244" s="99">
        <v>1964</v>
      </c>
      <c r="D244" s="107" t="s">
        <v>37</v>
      </c>
      <c r="E244" s="183" t="s">
        <v>68</v>
      </c>
      <c r="F244" s="99">
        <v>5</v>
      </c>
      <c r="G244" s="99">
        <v>4</v>
      </c>
      <c r="H244" s="276">
        <v>3851.8</v>
      </c>
      <c r="I244" s="276">
        <v>3499.2</v>
      </c>
      <c r="J244" s="276">
        <v>2535</v>
      </c>
      <c r="K244" s="291">
        <v>160</v>
      </c>
      <c r="L244" s="290">
        <f t="shared" si="34"/>
        <v>925639.27</v>
      </c>
      <c r="M244" s="105" t="s">
        <v>37</v>
      </c>
      <c r="N244" s="105" t="s">
        <v>37</v>
      </c>
      <c r="O244" s="105" t="s">
        <v>37</v>
      </c>
      <c r="P244" s="105">
        <f>312820.89+145137.47+467680.91</f>
        <v>925639.27</v>
      </c>
      <c r="Q244" s="105" t="s">
        <v>39</v>
      </c>
      <c r="R244" s="19" t="s">
        <v>369</v>
      </c>
      <c r="S244" s="37">
        <v>997.13</v>
      </c>
      <c r="T244" s="37">
        <v>997.13</v>
      </c>
      <c r="U244" s="35">
        <v>42369</v>
      </c>
      <c r="V244" s="11">
        <v>3</v>
      </c>
    </row>
    <row r="245" spans="1:1025" s="179" customFormat="1" ht="31.5" customHeight="1">
      <c r="A245" s="254" t="s">
        <v>389</v>
      </c>
      <c r="B245" s="254"/>
      <c r="C245" s="254"/>
      <c r="D245" s="254"/>
      <c r="E245" s="254"/>
      <c r="F245" s="254"/>
      <c r="G245" s="254"/>
      <c r="H245" s="292">
        <f t="shared" ref="H245:Q245" si="35">SUM(H228:H244)</f>
        <v>57414</v>
      </c>
      <c r="I245" s="292">
        <f t="shared" si="35"/>
        <v>49875.8</v>
      </c>
      <c r="J245" s="292">
        <f t="shared" si="35"/>
        <v>40567.449999999997</v>
      </c>
      <c r="K245" s="293">
        <f t="shared" si="35"/>
        <v>2378</v>
      </c>
      <c r="L245" s="292">
        <f t="shared" si="35"/>
        <v>27914730.300000001</v>
      </c>
      <c r="M245" s="181">
        <f t="shared" si="35"/>
        <v>0</v>
      </c>
      <c r="N245" s="181">
        <f t="shared" si="35"/>
        <v>0</v>
      </c>
      <c r="O245" s="181">
        <f t="shared" si="35"/>
        <v>0</v>
      </c>
      <c r="P245" s="181">
        <f t="shared" si="35"/>
        <v>27914730.300000001</v>
      </c>
      <c r="Q245" s="28">
        <f t="shared" si="35"/>
        <v>0</v>
      </c>
      <c r="R245" s="40" t="s">
        <v>105</v>
      </c>
      <c r="S245" s="40" t="s">
        <v>105</v>
      </c>
      <c r="T245" s="41" t="s">
        <v>105</v>
      </c>
      <c r="U245" s="40" t="s">
        <v>105</v>
      </c>
      <c r="V245" s="178"/>
    </row>
    <row r="246" spans="1:1025" s="172" customFormat="1" ht="31.5" customHeight="1">
      <c r="A246" s="252" t="s">
        <v>390</v>
      </c>
      <c r="B246" s="252"/>
      <c r="C246" s="252"/>
      <c r="D246" s="252"/>
      <c r="E246" s="252"/>
      <c r="F246" s="252"/>
      <c r="G246" s="252"/>
      <c r="H246" s="252"/>
      <c r="I246" s="252"/>
      <c r="J246" s="252"/>
      <c r="K246" s="252"/>
      <c r="L246" s="252"/>
      <c r="M246" s="252"/>
      <c r="N246" s="252"/>
      <c r="O246" s="252"/>
      <c r="P246" s="252"/>
      <c r="Q246" s="252"/>
      <c r="R246" s="252"/>
      <c r="S246" s="252"/>
      <c r="T246" s="252"/>
      <c r="U246" s="252"/>
      <c r="V246" s="18"/>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c r="IV246" s="5"/>
      <c r="IW246" s="5"/>
      <c r="IX246" s="5"/>
      <c r="IY246" s="5"/>
      <c r="IZ246" s="5"/>
      <c r="JA246" s="5"/>
      <c r="JB246" s="5"/>
      <c r="JC246" s="5"/>
      <c r="JD246" s="5"/>
      <c r="JE246" s="5"/>
      <c r="JF246" s="5"/>
      <c r="JG246" s="5"/>
      <c r="JH246" s="5"/>
      <c r="JI246" s="5"/>
      <c r="JJ246" s="5"/>
      <c r="JK246" s="5"/>
      <c r="JL246" s="5"/>
      <c r="JM246" s="5"/>
      <c r="JN246" s="5"/>
      <c r="JO246" s="5"/>
      <c r="JP246" s="5"/>
      <c r="JQ246" s="5"/>
      <c r="JR246" s="5"/>
      <c r="JS246" s="5"/>
      <c r="JT246" s="5"/>
      <c r="JU246" s="5"/>
      <c r="JV246" s="5"/>
      <c r="JW246" s="5"/>
      <c r="JX246" s="5"/>
      <c r="JY246" s="5"/>
      <c r="JZ246" s="5"/>
      <c r="KA246" s="5"/>
      <c r="KB246" s="5"/>
      <c r="KC246" s="5"/>
      <c r="KD246" s="5"/>
      <c r="KE246" s="5"/>
      <c r="KF246" s="5"/>
      <c r="KG246" s="5"/>
      <c r="KH246" s="5"/>
      <c r="KI246" s="5"/>
      <c r="KJ246" s="5"/>
      <c r="KK246" s="5"/>
      <c r="KL246" s="5"/>
      <c r="KM246" s="5"/>
      <c r="KN246" s="5"/>
      <c r="KO246" s="5"/>
      <c r="KP246" s="5"/>
      <c r="KQ246" s="5"/>
      <c r="KR246" s="5"/>
      <c r="KS246" s="5"/>
      <c r="KT246" s="5"/>
      <c r="KU246" s="5"/>
      <c r="KV246" s="5"/>
      <c r="KW246" s="5"/>
      <c r="KX246" s="5"/>
      <c r="KY246" s="5"/>
      <c r="KZ246" s="5"/>
      <c r="LA246" s="5"/>
      <c r="LB246" s="5"/>
      <c r="LC246" s="5"/>
      <c r="LD246" s="5"/>
      <c r="LE246" s="5"/>
      <c r="LF246" s="5"/>
      <c r="LG246" s="5"/>
      <c r="LH246" s="5"/>
      <c r="LI246" s="5"/>
      <c r="LJ246" s="5"/>
      <c r="LK246" s="5"/>
      <c r="LL246" s="5"/>
      <c r="LM246" s="5"/>
      <c r="LN246" s="5"/>
      <c r="LO246" s="5"/>
      <c r="LP246" s="5"/>
      <c r="LQ246" s="5"/>
      <c r="LR246" s="5"/>
      <c r="LS246" s="5"/>
      <c r="LT246" s="5"/>
      <c r="LU246" s="5"/>
      <c r="LV246" s="5"/>
      <c r="LW246" s="5"/>
      <c r="LX246" s="5"/>
      <c r="LY246" s="5"/>
      <c r="LZ246" s="5"/>
      <c r="MA246" s="5"/>
      <c r="MB246" s="5"/>
      <c r="MC246" s="5"/>
      <c r="MD246" s="5"/>
      <c r="ME246" s="5"/>
      <c r="MF246" s="5"/>
      <c r="MG246" s="5"/>
      <c r="MH246" s="5"/>
      <c r="MI246" s="5"/>
      <c r="MJ246" s="5"/>
      <c r="MK246" s="5"/>
      <c r="ML246" s="5"/>
      <c r="MM246" s="5"/>
      <c r="MN246" s="5"/>
      <c r="MO246" s="5"/>
      <c r="MP246" s="5"/>
      <c r="MQ246" s="5"/>
      <c r="MR246" s="5"/>
      <c r="MS246" s="5"/>
      <c r="MT246" s="5"/>
      <c r="MU246" s="5"/>
      <c r="MV246" s="5"/>
      <c r="MW246" s="5"/>
      <c r="MX246" s="5"/>
      <c r="MY246" s="5"/>
      <c r="MZ246" s="5"/>
      <c r="NA246" s="5"/>
      <c r="NB246" s="5"/>
      <c r="NC246" s="5"/>
      <c r="ND246" s="5"/>
      <c r="NE246" s="5"/>
      <c r="NF246" s="5"/>
      <c r="NG246" s="5"/>
      <c r="NH246" s="5"/>
      <c r="NI246" s="5"/>
      <c r="NJ246" s="5"/>
      <c r="NK246" s="5"/>
      <c r="NL246" s="5"/>
      <c r="NM246" s="5"/>
      <c r="NN246" s="5"/>
      <c r="NO246" s="5"/>
      <c r="NP246" s="5"/>
      <c r="NQ246" s="5"/>
      <c r="NR246" s="5"/>
      <c r="NS246" s="5"/>
      <c r="NT246" s="5"/>
      <c r="NU246" s="5"/>
      <c r="NV246" s="5"/>
      <c r="NW246" s="5"/>
      <c r="NX246" s="5"/>
      <c r="NY246" s="5"/>
      <c r="NZ246" s="5"/>
      <c r="OA246" s="5"/>
      <c r="OB246" s="5"/>
      <c r="OC246" s="5"/>
      <c r="OD246" s="5"/>
      <c r="OE246" s="5"/>
      <c r="OF246" s="5"/>
      <c r="OG246" s="5"/>
      <c r="OH246" s="5"/>
      <c r="OI246" s="5"/>
      <c r="OJ246" s="5"/>
      <c r="OK246" s="5"/>
      <c r="OL246" s="5"/>
      <c r="OM246" s="5"/>
      <c r="ON246" s="5"/>
      <c r="OO246" s="5"/>
      <c r="OP246" s="5"/>
      <c r="OQ246" s="5"/>
      <c r="OR246" s="5"/>
      <c r="OS246" s="5"/>
      <c r="OT246" s="5"/>
      <c r="OU246" s="5"/>
      <c r="OV246" s="5"/>
      <c r="OW246" s="5"/>
      <c r="OX246" s="5"/>
      <c r="OY246" s="5"/>
      <c r="OZ246" s="5"/>
      <c r="PA246" s="5"/>
      <c r="PB246" s="5"/>
      <c r="PC246" s="5"/>
      <c r="PD246" s="5"/>
      <c r="PE246" s="5"/>
      <c r="PF246" s="5"/>
      <c r="PG246" s="5"/>
      <c r="PH246" s="5"/>
      <c r="PI246" s="5"/>
      <c r="PJ246" s="5"/>
      <c r="PK246" s="5"/>
      <c r="PL246" s="5"/>
      <c r="PM246" s="5"/>
      <c r="PN246" s="5"/>
      <c r="PO246" s="5"/>
      <c r="PP246" s="5"/>
      <c r="PQ246" s="5"/>
      <c r="PR246" s="5"/>
      <c r="PS246" s="5"/>
      <c r="PT246" s="5"/>
      <c r="PU246" s="5"/>
      <c r="PV246" s="5"/>
      <c r="PW246" s="5"/>
      <c r="PX246" s="5"/>
      <c r="PY246" s="5"/>
      <c r="PZ246" s="5"/>
      <c r="QA246" s="5"/>
      <c r="QB246" s="5"/>
      <c r="QC246" s="5"/>
      <c r="QD246" s="5"/>
      <c r="QE246" s="5"/>
      <c r="QF246" s="5"/>
      <c r="QG246" s="5"/>
      <c r="QH246" s="5"/>
      <c r="QI246" s="5"/>
      <c r="QJ246" s="5"/>
      <c r="QK246" s="5"/>
      <c r="QL246" s="5"/>
      <c r="QM246" s="5"/>
      <c r="QN246" s="5"/>
      <c r="QO246" s="5"/>
      <c r="QP246" s="5"/>
      <c r="QQ246" s="5"/>
      <c r="QR246" s="5"/>
      <c r="QS246" s="5"/>
      <c r="QT246" s="5"/>
      <c r="QU246" s="5"/>
      <c r="QV246" s="5"/>
      <c r="QW246" s="5"/>
      <c r="QX246" s="5"/>
      <c r="QY246" s="5"/>
      <c r="QZ246" s="5"/>
      <c r="RA246" s="5"/>
      <c r="RB246" s="5"/>
      <c r="RC246" s="5"/>
      <c r="RD246" s="5"/>
      <c r="RE246" s="5"/>
      <c r="RF246" s="5"/>
      <c r="RG246" s="5"/>
      <c r="RH246" s="5"/>
      <c r="RI246" s="5"/>
      <c r="RJ246" s="5"/>
      <c r="RK246" s="5"/>
      <c r="RL246" s="5"/>
      <c r="RM246" s="5"/>
      <c r="RN246" s="5"/>
      <c r="RO246" s="5"/>
      <c r="RP246" s="5"/>
      <c r="RQ246" s="5"/>
      <c r="RR246" s="5"/>
      <c r="RS246" s="5"/>
      <c r="RT246" s="5"/>
      <c r="RU246" s="5"/>
      <c r="RV246" s="5"/>
      <c r="RW246" s="5"/>
      <c r="RX246" s="5"/>
      <c r="RY246" s="5"/>
      <c r="RZ246" s="5"/>
      <c r="SA246" s="5"/>
      <c r="SB246" s="5"/>
      <c r="SC246" s="5"/>
      <c r="SD246" s="5"/>
      <c r="SE246" s="5"/>
      <c r="SF246" s="5"/>
      <c r="SG246" s="5"/>
      <c r="SH246" s="5"/>
      <c r="SI246" s="5"/>
      <c r="SJ246" s="5"/>
      <c r="SK246" s="5"/>
      <c r="SL246" s="5"/>
      <c r="SM246" s="5"/>
      <c r="SN246" s="5"/>
      <c r="SO246" s="5"/>
      <c r="SP246" s="5"/>
      <c r="SQ246" s="5"/>
      <c r="SR246" s="5"/>
      <c r="SS246" s="5"/>
      <c r="ST246" s="5"/>
      <c r="SU246" s="5"/>
      <c r="SV246" s="5"/>
      <c r="SW246" s="5"/>
      <c r="SX246" s="5"/>
      <c r="SY246" s="5"/>
      <c r="SZ246" s="5"/>
      <c r="TA246" s="5"/>
      <c r="TB246" s="5"/>
      <c r="TC246" s="5"/>
      <c r="TD246" s="5"/>
      <c r="TE246" s="5"/>
      <c r="TF246" s="5"/>
      <c r="TG246" s="5"/>
      <c r="TH246" s="5"/>
      <c r="TI246" s="5"/>
      <c r="TJ246" s="5"/>
      <c r="TK246" s="5"/>
      <c r="TL246" s="5"/>
      <c r="TM246" s="5"/>
      <c r="TN246" s="5"/>
      <c r="TO246" s="5"/>
      <c r="TP246" s="5"/>
      <c r="TQ246" s="5"/>
      <c r="TR246" s="5"/>
      <c r="TS246" s="5"/>
      <c r="TT246" s="5"/>
      <c r="TU246" s="5"/>
      <c r="TV246" s="5"/>
      <c r="TW246" s="5"/>
      <c r="TX246" s="5"/>
      <c r="TY246" s="5"/>
      <c r="TZ246" s="5"/>
      <c r="UA246" s="5"/>
      <c r="UB246" s="5"/>
      <c r="UC246" s="5"/>
      <c r="UD246" s="5"/>
      <c r="UE246" s="5"/>
      <c r="UF246" s="5"/>
      <c r="UG246" s="5"/>
      <c r="UH246" s="5"/>
      <c r="UI246" s="5"/>
      <c r="UJ246" s="5"/>
      <c r="UK246" s="5"/>
      <c r="UL246" s="5"/>
      <c r="UM246" s="5"/>
      <c r="UN246" s="5"/>
      <c r="UO246" s="5"/>
      <c r="UP246" s="5"/>
      <c r="UQ246" s="5"/>
      <c r="UR246" s="5"/>
      <c r="US246" s="5"/>
      <c r="UT246" s="5"/>
      <c r="UU246" s="5"/>
      <c r="UV246" s="5"/>
      <c r="UW246" s="5"/>
      <c r="UX246" s="5"/>
      <c r="UY246" s="5"/>
      <c r="UZ246" s="5"/>
      <c r="VA246" s="5"/>
      <c r="VB246" s="5"/>
      <c r="VC246" s="5"/>
      <c r="VD246" s="5"/>
      <c r="VE246" s="5"/>
      <c r="VF246" s="5"/>
      <c r="VG246" s="5"/>
      <c r="VH246" s="5"/>
      <c r="VI246" s="5"/>
      <c r="VJ246" s="5"/>
      <c r="VK246" s="5"/>
      <c r="VL246" s="5"/>
      <c r="VM246" s="5"/>
      <c r="VN246" s="5"/>
      <c r="VO246" s="5"/>
      <c r="VP246" s="5"/>
      <c r="VQ246" s="5"/>
      <c r="VR246" s="5"/>
      <c r="VS246" s="5"/>
      <c r="VT246" s="5"/>
      <c r="VU246" s="5"/>
      <c r="VV246" s="5"/>
      <c r="VW246" s="5"/>
      <c r="VX246" s="5"/>
      <c r="VY246" s="5"/>
      <c r="VZ246" s="5"/>
      <c r="WA246" s="5"/>
      <c r="WB246" s="5"/>
      <c r="WC246" s="5"/>
      <c r="WD246" s="5"/>
      <c r="WE246" s="5"/>
      <c r="WF246" s="5"/>
      <c r="WG246" s="5"/>
      <c r="WH246" s="5"/>
      <c r="WI246" s="5"/>
      <c r="WJ246" s="5"/>
      <c r="WK246" s="5"/>
      <c r="WL246" s="5"/>
      <c r="WM246" s="5"/>
      <c r="WN246" s="5"/>
      <c r="WO246" s="5"/>
      <c r="WP246" s="5"/>
      <c r="WQ246" s="5"/>
      <c r="WR246" s="5"/>
      <c r="WS246" s="5"/>
      <c r="WT246" s="5"/>
      <c r="WU246" s="5"/>
      <c r="WV246" s="5"/>
      <c r="WW246" s="5"/>
      <c r="WX246" s="5"/>
      <c r="WY246" s="5"/>
      <c r="WZ246" s="5"/>
      <c r="XA246" s="5"/>
      <c r="XB246" s="5"/>
      <c r="XC246" s="5"/>
      <c r="XD246" s="5"/>
      <c r="XE246" s="5"/>
      <c r="XF246" s="5"/>
      <c r="XG246" s="5"/>
      <c r="XH246" s="5"/>
      <c r="XI246" s="5"/>
      <c r="XJ246" s="5"/>
      <c r="XK246" s="5"/>
      <c r="XL246" s="5"/>
      <c r="XM246" s="5"/>
      <c r="XN246" s="5"/>
      <c r="XO246" s="5"/>
      <c r="XP246" s="5"/>
      <c r="XQ246" s="5"/>
      <c r="XR246" s="5"/>
      <c r="XS246" s="5"/>
      <c r="XT246" s="5"/>
      <c r="XU246" s="5"/>
      <c r="XV246" s="5"/>
      <c r="XW246" s="5"/>
      <c r="XX246" s="5"/>
      <c r="XY246" s="5"/>
      <c r="XZ246" s="5"/>
      <c r="YA246" s="5"/>
      <c r="YB246" s="5"/>
      <c r="YC246" s="5"/>
      <c r="YD246" s="5"/>
      <c r="YE246" s="5"/>
      <c r="YF246" s="5"/>
      <c r="YG246" s="5"/>
      <c r="YH246" s="5"/>
      <c r="YI246" s="5"/>
      <c r="YJ246" s="5"/>
      <c r="YK246" s="5"/>
      <c r="YL246" s="5"/>
      <c r="YM246" s="5"/>
      <c r="YN246" s="5"/>
      <c r="YO246" s="5"/>
      <c r="YP246" s="5"/>
      <c r="YQ246" s="5"/>
      <c r="YR246" s="5"/>
      <c r="YS246" s="5"/>
      <c r="YT246" s="5"/>
      <c r="YU246" s="5"/>
      <c r="YV246" s="5"/>
      <c r="YW246" s="5"/>
      <c r="YX246" s="5"/>
      <c r="YY246" s="5"/>
      <c r="YZ246" s="5"/>
      <c r="ZA246" s="5"/>
      <c r="ZB246" s="5"/>
      <c r="ZC246" s="5"/>
      <c r="ZD246" s="5"/>
      <c r="ZE246" s="5"/>
      <c r="ZF246" s="5"/>
      <c r="ZG246" s="5"/>
      <c r="ZH246" s="5"/>
      <c r="ZI246" s="5"/>
      <c r="ZJ246" s="5"/>
      <c r="ZK246" s="5"/>
      <c r="ZL246" s="5"/>
      <c r="ZM246" s="5"/>
      <c r="ZN246" s="5"/>
      <c r="ZO246" s="5"/>
      <c r="ZP246" s="5"/>
      <c r="ZQ246" s="5"/>
      <c r="ZR246" s="5"/>
      <c r="ZS246" s="5"/>
      <c r="ZT246" s="5"/>
      <c r="ZU246" s="5"/>
      <c r="ZV246" s="5"/>
      <c r="ZW246" s="5"/>
      <c r="ZX246" s="5"/>
      <c r="ZY246" s="5"/>
      <c r="ZZ246" s="5"/>
      <c r="AAA246" s="5"/>
      <c r="AAB246" s="5"/>
      <c r="AAC246" s="5"/>
      <c r="AAD246" s="5"/>
      <c r="AAE246" s="5"/>
      <c r="AAF246" s="5"/>
      <c r="AAG246" s="5"/>
      <c r="AAH246" s="5"/>
      <c r="AAI246" s="5"/>
      <c r="AAJ246" s="5"/>
      <c r="AAK246" s="5"/>
      <c r="AAL246" s="5"/>
      <c r="AAM246" s="5"/>
      <c r="AAN246" s="5"/>
      <c r="AAO246" s="5"/>
      <c r="AAP246" s="5"/>
      <c r="AAQ246" s="5"/>
      <c r="AAR246" s="5"/>
      <c r="AAS246" s="5"/>
      <c r="AAT246" s="5"/>
      <c r="AAU246" s="5"/>
      <c r="AAV246" s="5"/>
      <c r="AAW246" s="5"/>
      <c r="AAX246" s="5"/>
      <c r="AAY246" s="5"/>
      <c r="AAZ246" s="5"/>
      <c r="ABA246" s="5"/>
      <c r="ABB246" s="5"/>
      <c r="ABC246" s="5"/>
      <c r="ABD246" s="5"/>
      <c r="ABE246" s="5"/>
      <c r="ABF246" s="5"/>
      <c r="ABG246" s="5"/>
      <c r="ABH246" s="5"/>
      <c r="ABI246" s="5"/>
      <c r="ABJ246" s="5"/>
      <c r="ABK246" s="5"/>
      <c r="ABL246" s="5"/>
      <c r="ABM246" s="5"/>
      <c r="ABN246" s="5"/>
      <c r="ABO246" s="5"/>
      <c r="ABP246" s="5"/>
      <c r="ABQ246" s="5"/>
      <c r="ABR246" s="5"/>
      <c r="ABS246" s="5"/>
      <c r="ABT246" s="5"/>
      <c r="ABU246" s="5"/>
      <c r="ABV246" s="5"/>
      <c r="ABW246" s="5"/>
      <c r="ABX246" s="5"/>
      <c r="ABY246" s="5"/>
      <c r="ABZ246" s="5"/>
      <c r="ACA246" s="5"/>
      <c r="ACB246" s="5"/>
      <c r="ACC246" s="5"/>
      <c r="ACD246" s="5"/>
      <c r="ACE246" s="5"/>
      <c r="ACF246" s="5"/>
      <c r="ACG246" s="5"/>
      <c r="ACH246" s="5"/>
      <c r="ACI246" s="5"/>
      <c r="ACJ246" s="5"/>
      <c r="ACK246" s="5"/>
      <c r="ACL246" s="5"/>
      <c r="ACM246" s="5"/>
      <c r="ACN246" s="5"/>
      <c r="ACO246" s="5"/>
      <c r="ACP246" s="5"/>
      <c r="ACQ246" s="5"/>
      <c r="ACR246" s="5"/>
      <c r="ACS246" s="5"/>
      <c r="ACT246" s="5"/>
      <c r="ACU246" s="5"/>
      <c r="ACV246" s="5"/>
      <c r="ACW246" s="5"/>
      <c r="ACX246" s="5"/>
      <c r="ACY246" s="5"/>
      <c r="ACZ246" s="5"/>
      <c r="ADA246" s="5"/>
      <c r="ADB246" s="5"/>
      <c r="ADC246" s="5"/>
      <c r="ADD246" s="5"/>
      <c r="ADE246" s="5"/>
      <c r="ADF246" s="5"/>
      <c r="ADG246" s="5"/>
      <c r="ADH246" s="5"/>
      <c r="ADI246" s="5"/>
      <c r="ADJ246" s="5"/>
      <c r="ADK246" s="5"/>
      <c r="ADL246" s="5"/>
      <c r="ADM246" s="5"/>
      <c r="ADN246" s="5"/>
      <c r="ADO246" s="5"/>
      <c r="ADP246" s="5"/>
      <c r="ADQ246" s="5"/>
      <c r="ADR246" s="5"/>
      <c r="ADS246" s="5"/>
      <c r="ADT246" s="5"/>
      <c r="ADU246" s="5"/>
      <c r="ADV246" s="5"/>
      <c r="ADW246" s="5"/>
      <c r="ADX246" s="5"/>
      <c r="ADY246" s="5"/>
      <c r="ADZ246" s="5"/>
      <c r="AEA246" s="5"/>
      <c r="AEB246" s="5"/>
      <c r="AEC246" s="5"/>
      <c r="AED246" s="5"/>
      <c r="AEE246" s="5"/>
      <c r="AEF246" s="5"/>
      <c r="AEG246" s="5"/>
      <c r="AEH246" s="5"/>
      <c r="AEI246" s="5"/>
      <c r="AEJ246" s="5"/>
      <c r="AEK246" s="5"/>
      <c r="AEL246" s="5"/>
      <c r="AEM246" s="5"/>
      <c r="AEN246" s="5"/>
      <c r="AEO246" s="5"/>
      <c r="AEP246" s="5"/>
      <c r="AEQ246" s="5"/>
      <c r="AER246" s="5"/>
      <c r="AES246" s="5"/>
      <c r="AET246" s="5"/>
      <c r="AEU246" s="5"/>
      <c r="AEV246" s="5"/>
      <c r="AEW246" s="5"/>
      <c r="AEX246" s="5"/>
      <c r="AEY246" s="5"/>
      <c r="AEZ246" s="5"/>
      <c r="AFA246" s="5"/>
      <c r="AFB246" s="5"/>
      <c r="AFC246" s="5"/>
      <c r="AFD246" s="5"/>
      <c r="AFE246" s="5"/>
      <c r="AFF246" s="5"/>
      <c r="AFG246" s="5"/>
      <c r="AFH246" s="5"/>
      <c r="AFI246" s="5"/>
      <c r="AFJ246" s="5"/>
      <c r="AFK246" s="5"/>
      <c r="AFL246" s="5"/>
      <c r="AFM246" s="5"/>
      <c r="AFN246" s="5"/>
      <c r="AFO246" s="5"/>
      <c r="AFP246" s="5"/>
      <c r="AFQ246" s="5"/>
      <c r="AFR246" s="5"/>
      <c r="AFS246" s="5"/>
      <c r="AFT246" s="5"/>
      <c r="AFU246" s="5"/>
      <c r="AFV246" s="5"/>
      <c r="AFW246" s="5"/>
      <c r="AFX246" s="5"/>
      <c r="AFY246" s="5"/>
      <c r="AFZ246" s="5"/>
      <c r="AGA246" s="5"/>
      <c r="AGB246" s="5"/>
      <c r="AGC246" s="5"/>
      <c r="AGD246" s="5"/>
      <c r="AGE246" s="5"/>
      <c r="AGF246" s="5"/>
      <c r="AGG246" s="5"/>
      <c r="AGH246" s="5"/>
      <c r="AGI246" s="5"/>
      <c r="AGJ246" s="5"/>
      <c r="AGK246" s="5"/>
      <c r="AGL246" s="5"/>
      <c r="AGM246" s="5"/>
      <c r="AGN246" s="5"/>
      <c r="AGO246" s="5"/>
      <c r="AGP246" s="5"/>
      <c r="AGQ246" s="5"/>
      <c r="AGR246" s="5"/>
      <c r="AGS246" s="5"/>
      <c r="AGT246" s="5"/>
      <c r="AGU246" s="5"/>
      <c r="AGV246" s="5"/>
      <c r="AGW246" s="5"/>
      <c r="AGX246" s="5"/>
      <c r="AGY246" s="5"/>
      <c r="AGZ246" s="5"/>
      <c r="AHA246" s="5"/>
      <c r="AHB246" s="5"/>
      <c r="AHC246" s="5"/>
      <c r="AHD246" s="5"/>
      <c r="AHE246" s="5"/>
      <c r="AHF246" s="5"/>
      <c r="AHG246" s="5"/>
      <c r="AHH246" s="5"/>
      <c r="AHI246" s="5"/>
      <c r="AHJ246" s="5"/>
      <c r="AHK246" s="5"/>
      <c r="AHL246" s="5"/>
      <c r="AHM246" s="5"/>
      <c r="AHN246" s="5"/>
      <c r="AHO246" s="5"/>
      <c r="AHP246" s="5"/>
      <c r="AHQ246" s="5"/>
      <c r="AHR246" s="5"/>
      <c r="AHS246" s="5"/>
      <c r="AHT246" s="5"/>
      <c r="AHU246" s="5"/>
      <c r="AHV246" s="5"/>
      <c r="AHW246" s="5"/>
      <c r="AHX246" s="5"/>
      <c r="AHY246" s="5"/>
      <c r="AHZ246" s="5"/>
      <c r="AIA246" s="5"/>
      <c r="AIB246" s="5"/>
      <c r="AIC246" s="5"/>
      <c r="AID246" s="5"/>
      <c r="AIE246" s="5"/>
      <c r="AIF246" s="5"/>
      <c r="AIG246" s="5"/>
      <c r="AIH246" s="5"/>
      <c r="AII246" s="5"/>
      <c r="AIJ246" s="5"/>
      <c r="AIK246" s="5"/>
      <c r="AIL246" s="5"/>
      <c r="AIM246" s="5"/>
      <c r="AIN246" s="5"/>
      <c r="AIO246" s="5"/>
      <c r="AIP246" s="5"/>
      <c r="AIQ246" s="5"/>
      <c r="AIR246" s="5"/>
      <c r="AIS246" s="5"/>
      <c r="AIT246" s="5"/>
      <c r="AIU246" s="5"/>
      <c r="AIV246" s="5"/>
      <c r="AIW246" s="5"/>
      <c r="AIX246" s="5"/>
      <c r="AIY246" s="5"/>
      <c r="AIZ246" s="5"/>
      <c r="AJA246" s="5"/>
      <c r="AJB246" s="5"/>
      <c r="AJC246" s="5"/>
      <c r="AJD246" s="5"/>
      <c r="AJE246" s="5"/>
      <c r="AJF246" s="5"/>
      <c r="AJG246" s="5"/>
      <c r="AJH246" s="5"/>
      <c r="AJI246" s="5"/>
      <c r="AJJ246" s="5"/>
      <c r="AJK246" s="5"/>
      <c r="AJL246" s="5"/>
      <c r="AJM246" s="5"/>
      <c r="AJN246" s="5"/>
      <c r="AJO246" s="5"/>
      <c r="AJP246" s="5"/>
      <c r="AJQ246" s="5"/>
      <c r="AJR246" s="5"/>
      <c r="AJS246" s="5"/>
      <c r="AJT246" s="5"/>
      <c r="AJU246" s="5"/>
      <c r="AJV246" s="5"/>
      <c r="AJW246" s="5"/>
      <c r="AJX246" s="5"/>
      <c r="AJY246" s="5"/>
      <c r="AJZ246" s="5"/>
      <c r="AKA246" s="5"/>
      <c r="AKB246" s="5"/>
      <c r="AKC246" s="5"/>
      <c r="AKD246" s="5"/>
      <c r="AKE246" s="5"/>
      <c r="AKF246" s="5"/>
      <c r="AKG246" s="5"/>
      <c r="AKH246" s="5"/>
      <c r="AKI246" s="5"/>
      <c r="AKJ246" s="5"/>
      <c r="AKK246" s="5"/>
      <c r="AKL246" s="5"/>
      <c r="AKM246" s="5"/>
      <c r="AKN246" s="5"/>
      <c r="AKO246" s="5"/>
      <c r="AKP246" s="5"/>
      <c r="AKQ246" s="5"/>
      <c r="AKR246" s="5"/>
      <c r="AKS246" s="5"/>
      <c r="AKT246" s="5"/>
      <c r="AKU246" s="5"/>
      <c r="AKV246" s="5"/>
      <c r="AKW246" s="5"/>
      <c r="AKX246" s="5"/>
      <c r="AKY246" s="5"/>
      <c r="AKZ246" s="5"/>
      <c r="ALA246" s="5"/>
      <c r="ALB246" s="5"/>
      <c r="ALC246" s="5"/>
      <c r="ALD246" s="5"/>
      <c r="ALE246" s="5"/>
      <c r="ALF246" s="5"/>
      <c r="ALG246" s="5"/>
      <c r="ALH246" s="5"/>
      <c r="ALI246" s="5"/>
      <c r="ALJ246" s="5"/>
      <c r="ALK246" s="5"/>
      <c r="ALL246" s="5"/>
      <c r="ALM246" s="5"/>
      <c r="ALN246" s="5"/>
      <c r="ALO246" s="5"/>
      <c r="ALP246" s="5"/>
      <c r="ALQ246" s="5"/>
      <c r="ALR246" s="5"/>
      <c r="ALS246" s="5"/>
      <c r="ALT246" s="5"/>
      <c r="ALU246" s="5"/>
      <c r="ALV246" s="5"/>
      <c r="ALW246" s="5"/>
      <c r="ALX246" s="5"/>
      <c r="ALY246" s="5"/>
      <c r="ALZ246" s="5"/>
      <c r="AMA246" s="5"/>
      <c r="AMB246" s="5"/>
      <c r="AMC246" s="5"/>
      <c r="AMD246" s="5"/>
      <c r="AME246" s="5"/>
      <c r="AMF246" s="5"/>
      <c r="AMG246" s="5"/>
      <c r="AMH246" s="5"/>
      <c r="AMI246" s="5"/>
      <c r="AMJ246" s="5"/>
      <c r="AMK246" s="5"/>
    </row>
    <row r="247" spans="1:1025" ht="31.5">
      <c r="A247" s="25">
        <v>1</v>
      </c>
      <c r="B247" s="103" t="s">
        <v>391</v>
      </c>
      <c r="C247" s="107">
        <v>1917</v>
      </c>
      <c r="D247" s="107" t="s">
        <v>37</v>
      </c>
      <c r="E247" s="184" t="s">
        <v>392</v>
      </c>
      <c r="F247" s="107">
        <v>2</v>
      </c>
      <c r="G247" s="107">
        <v>2</v>
      </c>
      <c r="H247" s="290">
        <v>374.5</v>
      </c>
      <c r="I247" s="290">
        <v>374.5</v>
      </c>
      <c r="J247" s="290">
        <v>85.5</v>
      </c>
      <c r="K247" s="291">
        <v>19</v>
      </c>
      <c r="L247" s="276">
        <f t="shared" ref="L247:L252" si="36">P247</f>
        <v>645303.31000000006</v>
      </c>
      <c r="M247" s="105" t="s">
        <v>37</v>
      </c>
      <c r="N247" s="105" t="s">
        <v>37</v>
      </c>
      <c r="O247" s="105" t="s">
        <v>37</v>
      </c>
      <c r="P247" s="104">
        <v>645303.31000000006</v>
      </c>
      <c r="Q247" s="104" t="s">
        <v>39</v>
      </c>
      <c r="R247" s="19" t="s">
        <v>72</v>
      </c>
      <c r="S247" s="38">
        <v>4382.32</v>
      </c>
      <c r="T247" s="38">
        <v>4382.32</v>
      </c>
      <c r="U247" s="35">
        <v>42369</v>
      </c>
      <c r="V247" s="11">
        <v>1</v>
      </c>
    </row>
    <row r="248" spans="1:1025" ht="81" customHeight="1">
      <c r="A248" s="25">
        <v>2</v>
      </c>
      <c r="B248" s="103" t="s">
        <v>393</v>
      </c>
      <c r="C248" s="107">
        <v>1962</v>
      </c>
      <c r="D248" s="107" t="s">
        <v>37</v>
      </c>
      <c r="E248" s="184" t="s">
        <v>108</v>
      </c>
      <c r="F248" s="107">
        <v>2</v>
      </c>
      <c r="G248" s="107">
        <v>2</v>
      </c>
      <c r="H248" s="290">
        <v>531</v>
      </c>
      <c r="I248" s="290">
        <v>471.2</v>
      </c>
      <c r="J248" s="290">
        <v>400.6</v>
      </c>
      <c r="K248" s="291">
        <v>20</v>
      </c>
      <c r="L248" s="276">
        <f t="shared" si="36"/>
        <v>1835138.26</v>
      </c>
      <c r="M248" s="105" t="s">
        <v>37</v>
      </c>
      <c r="N248" s="105" t="s">
        <v>37</v>
      </c>
      <c r="O248" s="105" t="s">
        <v>37</v>
      </c>
      <c r="P248" s="113">
        <f>1500191.06+334947.2</f>
        <v>1835138.26</v>
      </c>
      <c r="Q248" s="104" t="s">
        <v>60</v>
      </c>
      <c r="R248" s="19" t="s">
        <v>394</v>
      </c>
      <c r="S248" s="38">
        <f>P248/I248</f>
        <v>3894.61</v>
      </c>
      <c r="T248" s="38">
        <v>4885.53</v>
      </c>
      <c r="U248" s="35">
        <v>42369</v>
      </c>
      <c r="V248" s="11">
        <v>5</v>
      </c>
    </row>
    <row r="249" spans="1:1025" ht="31.5">
      <c r="A249" s="25">
        <v>3</v>
      </c>
      <c r="B249" s="103" t="s">
        <v>395</v>
      </c>
      <c r="C249" s="107">
        <v>1947</v>
      </c>
      <c r="D249" s="107" t="s">
        <v>37</v>
      </c>
      <c r="E249" s="184" t="s">
        <v>330</v>
      </c>
      <c r="F249" s="107">
        <v>2</v>
      </c>
      <c r="G249" s="107">
        <v>2</v>
      </c>
      <c r="H249" s="290">
        <v>728.4</v>
      </c>
      <c r="I249" s="290">
        <v>655.6</v>
      </c>
      <c r="J249" s="290">
        <v>575.4</v>
      </c>
      <c r="K249" s="291">
        <v>20</v>
      </c>
      <c r="L249" s="276">
        <f t="shared" si="36"/>
        <v>1103255.99</v>
      </c>
      <c r="M249" s="105" t="s">
        <v>37</v>
      </c>
      <c r="N249" s="105" t="s">
        <v>37</v>
      </c>
      <c r="O249" s="105" t="s">
        <v>37</v>
      </c>
      <c r="P249" s="104">
        <v>1103255.99</v>
      </c>
      <c r="Q249" s="104" t="s">
        <v>39</v>
      </c>
      <c r="R249" s="19" t="s">
        <v>72</v>
      </c>
      <c r="S249" s="38">
        <v>4885.53</v>
      </c>
      <c r="T249" s="38">
        <v>4885.53</v>
      </c>
      <c r="U249" s="35">
        <v>42369</v>
      </c>
      <c r="V249" s="11">
        <v>1</v>
      </c>
    </row>
    <row r="250" spans="1:1025" ht="47.25">
      <c r="A250" s="25">
        <v>4</v>
      </c>
      <c r="B250" s="103" t="s">
        <v>396</v>
      </c>
      <c r="C250" s="107">
        <v>1974</v>
      </c>
      <c r="D250" s="107" t="s">
        <v>37</v>
      </c>
      <c r="E250" s="184" t="s">
        <v>38</v>
      </c>
      <c r="F250" s="107">
        <v>2</v>
      </c>
      <c r="G250" s="107">
        <v>2</v>
      </c>
      <c r="H250" s="290">
        <v>515.6</v>
      </c>
      <c r="I250" s="290">
        <v>456.4</v>
      </c>
      <c r="J250" s="290">
        <v>120.2</v>
      </c>
      <c r="K250" s="291">
        <v>29</v>
      </c>
      <c r="L250" s="276">
        <f t="shared" si="36"/>
        <v>758155.59</v>
      </c>
      <c r="M250" s="105" t="s">
        <v>37</v>
      </c>
      <c r="N250" s="105" t="s">
        <v>37</v>
      </c>
      <c r="O250" s="105" t="s">
        <v>37</v>
      </c>
      <c r="P250" s="104">
        <f>187067.39+571088.2</f>
        <v>758155.59</v>
      </c>
      <c r="Q250" s="104" t="s">
        <v>39</v>
      </c>
      <c r="R250" s="19" t="s">
        <v>397</v>
      </c>
      <c r="S250" s="38">
        <v>4899.34</v>
      </c>
      <c r="T250" s="38">
        <v>4899.34</v>
      </c>
      <c r="U250" s="35">
        <v>42369</v>
      </c>
      <c r="V250" s="11">
        <v>2</v>
      </c>
    </row>
    <row r="251" spans="1:1025" ht="47.25">
      <c r="A251" s="25">
        <v>5</v>
      </c>
      <c r="B251" s="103" t="s">
        <v>398</v>
      </c>
      <c r="C251" s="107">
        <v>1975</v>
      </c>
      <c r="D251" s="107" t="s">
        <v>37</v>
      </c>
      <c r="E251" s="184" t="s">
        <v>38</v>
      </c>
      <c r="F251" s="107">
        <v>2</v>
      </c>
      <c r="G251" s="107">
        <v>2</v>
      </c>
      <c r="H251" s="290">
        <v>514.29999999999995</v>
      </c>
      <c r="I251" s="290">
        <v>450.9</v>
      </c>
      <c r="J251" s="290">
        <v>262.3</v>
      </c>
      <c r="K251" s="291">
        <v>30</v>
      </c>
      <c r="L251" s="276">
        <f t="shared" si="36"/>
        <v>772588.62</v>
      </c>
      <c r="M251" s="105" t="s">
        <v>37</v>
      </c>
      <c r="N251" s="105" t="s">
        <v>37</v>
      </c>
      <c r="O251" s="105" t="s">
        <v>37</v>
      </c>
      <c r="P251" s="104">
        <f>200132.35+572456.27</f>
        <v>772588.62</v>
      </c>
      <c r="Q251" s="104" t="s">
        <v>39</v>
      </c>
      <c r="R251" s="19" t="s">
        <v>397</v>
      </c>
      <c r="S251" s="38">
        <v>4899.34</v>
      </c>
      <c r="T251" s="38">
        <v>4899.34</v>
      </c>
      <c r="U251" s="35">
        <v>42369</v>
      </c>
      <c r="V251" s="11">
        <v>2</v>
      </c>
    </row>
    <row r="252" spans="1:1025" ht="47.25">
      <c r="A252" s="25">
        <v>6</v>
      </c>
      <c r="B252" s="103" t="s">
        <v>399</v>
      </c>
      <c r="C252" s="107">
        <v>1975</v>
      </c>
      <c r="D252" s="107" t="s">
        <v>37</v>
      </c>
      <c r="E252" s="184" t="s">
        <v>38</v>
      </c>
      <c r="F252" s="107">
        <v>2</v>
      </c>
      <c r="G252" s="107">
        <v>2</v>
      </c>
      <c r="H252" s="290">
        <v>513.1</v>
      </c>
      <c r="I252" s="290">
        <v>448.8</v>
      </c>
      <c r="J252" s="290">
        <v>284.89999999999998</v>
      </c>
      <c r="K252" s="291">
        <v>16</v>
      </c>
      <c r="L252" s="276">
        <f t="shared" si="36"/>
        <v>817605.88</v>
      </c>
      <c r="M252" s="105" t="s">
        <v>37</v>
      </c>
      <c r="N252" s="105" t="s">
        <v>37</v>
      </c>
      <c r="O252" s="105" t="s">
        <v>37</v>
      </c>
      <c r="P252" s="104">
        <f>209494.88+608111</f>
        <v>817605.88</v>
      </c>
      <c r="Q252" s="104" t="s">
        <v>39</v>
      </c>
      <c r="R252" s="19" t="s">
        <v>397</v>
      </c>
      <c r="S252" s="38">
        <v>4899.34</v>
      </c>
      <c r="T252" s="38">
        <v>4899.34</v>
      </c>
      <c r="U252" s="35">
        <v>42369</v>
      </c>
      <c r="V252" s="11">
        <v>2</v>
      </c>
    </row>
    <row r="253" spans="1:1025" s="179" customFormat="1" ht="38.25" customHeight="1">
      <c r="A253" s="245" t="s">
        <v>400</v>
      </c>
      <c r="B253" s="246"/>
      <c r="C253" s="246"/>
      <c r="D253" s="246"/>
      <c r="E253" s="246"/>
      <c r="F253" s="246"/>
      <c r="G253" s="247"/>
      <c r="H253" s="292">
        <f t="shared" ref="H253:Q253" si="37">SUM(H247:H252)</f>
        <v>3176.9</v>
      </c>
      <c r="I253" s="292">
        <f t="shared" si="37"/>
        <v>2857.4</v>
      </c>
      <c r="J253" s="292">
        <f t="shared" si="37"/>
        <v>1728.9</v>
      </c>
      <c r="K253" s="293">
        <f t="shared" si="37"/>
        <v>134</v>
      </c>
      <c r="L253" s="292">
        <f t="shared" si="37"/>
        <v>5932047.6500000004</v>
      </c>
      <c r="M253" s="181">
        <f t="shared" si="37"/>
        <v>0</v>
      </c>
      <c r="N253" s="181">
        <f t="shared" si="37"/>
        <v>0</v>
      </c>
      <c r="O253" s="181">
        <f t="shared" si="37"/>
        <v>0</v>
      </c>
      <c r="P253" s="181">
        <f t="shared" si="37"/>
        <v>5932047.6500000004</v>
      </c>
      <c r="Q253" s="28">
        <f t="shared" si="37"/>
        <v>0</v>
      </c>
      <c r="R253" s="40" t="s">
        <v>105</v>
      </c>
      <c r="S253" s="40" t="s">
        <v>105</v>
      </c>
      <c r="T253" s="41" t="s">
        <v>105</v>
      </c>
      <c r="U253" s="40" t="s">
        <v>105</v>
      </c>
      <c r="V253" s="178"/>
    </row>
    <row r="254" spans="1:1025" s="172" customFormat="1" ht="28.5" customHeight="1">
      <c r="A254" s="252" t="s">
        <v>401</v>
      </c>
      <c r="B254" s="252"/>
      <c r="C254" s="252"/>
      <c r="D254" s="252"/>
      <c r="E254" s="252"/>
      <c r="F254" s="252"/>
      <c r="G254" s="252"/>
      <c r="H254" s="252"/>
      <c r="I254" s="252"/>
      <c r="J254" s="252"/>
      <c r="K254" s="252"/>
      <c r="L254" s="252"/>
      <c r="M254" s="252"/>
      <c r="N254" s="252"/>
      <c r="O254" s="252"/>
      <c r="P254" s="252"/>
      <c r="Q254" s="252"/>
      <c r="R254" s="252"/>
      <c r="S254" s="252"/>
      <c r="T254" s="252"/>
      <c r="U254" s="252"/>
      <c r="V254" s="18"/>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c r="IV254" s="5"/>
      <c r="IW254" s="5"/>
      <c r="IX254" s="5"/>
      <c r="IY254" s="5"/>
      <c r="IZ254" s="5"/>
      <c r="JA254" s="5"/>
      <c r="JB254" s="5"/>
      <c r="JC254" s="5"/>
      <c r="JD254" s="5"/>
      <c r="JE254" s="5"/>
      <c r="JF254" s="5"/>
      <c r="JG254" s="5"/>
      <c r="JH254" s="5"/>
      <c r="JI254" s="5"/>
      <c r="JJ254" s="5"/>
      <c r="JK254" s="5"/>
      <c r="JL254" s="5"/>
      <c r="JM254" s="5"/>
      <c r="JN254" s="5"/>
      <c r="JO254" s="5"/>
      <c r="JP254" s="5"/>
      <c r="JQ254" s="5"/>
      <c r="JR254" s="5"/>
      <c r="JS254" s="5"/>
      <c r="JT254" s="5"/>
      <c r="JU254" s="5"/>
      <c r="JV254" s="5"/>
      <c r="JW254" s="5"/>
      <c r="JX254" s="5"/>
      <c r="JY254" s="5"/>
      <c r="JZ254" s="5"/>
      <c r="KA254" s="5"/>
      <c r="KB254" s="5"/>
      <c r="KC254" s="5"/>
      <c r="KD254" s="5"/>
      <c r="KE254" s="5"/>
      <c r="KF254" s="5"/>
      <c r="KG254" s="5"/>
      <c r="KH254" s="5"/>
      <c r="KI254" s="5"/>
      <c r="KJ254" s="5"/>
      <c r="KK254" s="5"/>
      <c r="KL254" s="5"/>
      <c r="KM254" s="5"/>
      <c r="KN254" s="5"/>
      <c r="KO254" s="5"/>
      <c r="KP254" s="5"/>
      <c r="KQ254" s="5"/>
      <c r="KR254" s="5"/>
      <c r="KS254" s="5"/>
      <c r="KT254" s="5"/>
      <c r="KU254" s="5"/>
      <c r="KV254" s="5"/>
      <c r="KW254" s="5"/>
      <c r="KX254" s="5"/>
      <c r="KY254" s="5"/>
      <c r="KZ254" s="5"/>
      <c r="LA254" s="5"/>
      <c r="LB254" s="5"/>
      <c r="LC254" s="5"/>
      <c r="LD254" s="5"/>
      <c r="LE254" s="5"/>
      <c r="LF254" s="5"/>
      <c r="LG254" s="5"/>
      <c r="LH254" s="5"/>
      <c r="LI254" s="5"/>
      <c r="LJ254" s="5"/>
      <c r="LK254" s="5"/>
      <c r="LL254" s="5"/>
      <c r="LM254" s="5"/>
      <c r="LN254" s="5"/>
      <c r="LO254" s="5"/>
      <c r="LP254" s="5"/>
      <c r="LQ254" s="5"/>
      <c r="LR254" s="5"/>
      <c r="LS254" s="5"/>
      <c r="LT254" s="5"/>
      <c r="LU254" s="5"/>
      <c r="LV254" s="5"/>
      <c r="LW254" s="5"/>
      <c r="LX254" s="5"/>
      <c r="LY254" s="5"/>
      <c r="LZ254" s="5"/>
      <c r="MA254" s="5"/>
      <c r="MB254" s="5"/>
      <c r="MC254" s="5"/>
      <c r="MD254" s="5"/>
      <c r="ME254" s="5"/>
      <c r="MF254" s="5"/>
      <c r="MG254" s="5"/>
      <c r="MH254" s="5"/>
      <c r="MI254" s="5"/>
      <c r="MJ254" s="5"/>
      <c r="MK254" s="5"/>
      <c r="ML254" s="5"/>
      <c r="MM254" s="5"/>
      <c r="MN254" s="5"/>
      <c r="MO254" s="5"/>
      <c r="MP254" s="5"/>
      <c r="MQ254" s="5"/>
      <c r="MR254" s="5"/>
      <c r="MS254" s="5"/>
      <c r="MT254" s="5"/>
      <c r="MU254" s="5"/>
      <c r="MV254" s="5"/>
      <c r="MW254" s="5"/>
      <c r="MX254" s="5"/>
      <c r="MY254" s="5"/>
      <c r="MZ254" s="5"/>
      <c r="NA254" s="5"/>
      <c r="NB254" s="5"/>
      <c r="NC254" s="5"/>
      <c r="ND254" s="5"/>
      <c r="NE254" s="5"/>
      <c r="NF254" s="5"/>
      <c r="NG254" s="5"/>
      <c r="NH254" s="5"/>
      <c r="NI254" s="5"/>
      <c r="NJ254" s="5"/>
      <c r="NK254" s="5"/>
      <c r="NL254" s="5"/>
      <c r="NM254" s="5"/>
      <c r="NN254" s="5"/>
      <c r="NO254" s="5"/>
      <c r="NP254" s="5"/>
      <c r="NQ254" s="5"/>
      <c r="NR254" s="5"/>
      <c r="NS254" s="5"/>
      <c r="NT254" s="5"/>
      <c r="NU254" s="5"/>
      <c r="NV254" s="5"/>
      <c r="NW254" s="5"/>
      <c r="NX254" s="5"/>
      <c r="NY254" s="5"/>
      <c r="NZ254" s="5"/>
      <c r="OA254" s="5"/>
      <c r="OB254" s="5"/>
      <c r="OC254" s="5"/>
      <c r="OD254" s="5"/>
      <c r="OE254" s="5"/>
      <c r="OF254" s="5"/>
      <c r="OG254" s="5"/>
      <c r="OH254" s="5"/>
      <c r="OI254" s="5"/>
      <c r="OJ254" s="5"/>
      <c r="OK254" s="5"/>
      <c r="OL254" s="5"/>
      <c r="OM254" s="5"/>
      <c r="ON254" s="5"/>
      <c r="OO254" s="5"/>
      <c r="OP254" s="5"/>
      <c r="OQ254" s="5"/>
      <c r="OR254" s="5"/>
      <c r="OS254" s="5"/>
      <c r="OT254" s="5"/>
      <c r="OU254" s="5"/>
      <c r="OV254" s="5"/>
      <c r="OW254" s="5"/>
      <c r="OX254" s="5"/>
      <c r="OY254" s="5"/>
      <c r="OZ254" s="5"/>
      <c r="PA254" s="5"/>
      <c r="PB254" s="5"/>
      <c r="PC254" s="5"/>
      <c r="PD254" s="5"/>
      <c r="PE254" s="5"/>
      <c r="PF254" s="5"/>
      <c r="PG254" s="5"/>
      <c r="PH254" s="5"/>
      <c r="PI254" s="5"/>
      <c r="PJ254" s="5"/>
      <c r="PK254" s="5"/>
      <c r="PL254" s="5"/>
      <c r="PM254" s="5"/>
      <c r="PN254" s="5"/>
      <c r="PO254" s="5"/>
      <c r="PP254" s="5"/>
      <c r="PQ254" s="5"/>
      <c r="PR254" s="5"/>
      <c r="PS254" s="5"/>
      <c r="PT254" s="5"/>
      <c r="PU254" s="5"/>
      <c r="PV254" s="5"/>
      <c r="PW254" s="5"/>
      <c r="PX254" s="5"/>
      <c r="PY254" s="5"/>
      <c r="PZ254" s="5"/>
      <c r="QA254" s="5"/>
      <c r="QB254" s="5"/>
      <c r="QC254" s="5"/>
      <c r="QD254" s="5"/>
      <c r="QE254" s="5"/>
      <c r="QF254" s="5"/>
      <c r="QG254" s="5"/>
      <c r="QH254" s="5"/>
      <c r="QI254" s="5"/>
      <c r="QJ254" s="5"/>
      <c r="QK254" s="5"/>
      <c r="QL254" s="5"/>
      <c r="QM254" s="5"/>
      <c r="QN254" s="5"/>
      <c r="QO254" s="5"/>
      <c r="QP254" s="5"/>
      <c r="QQ254" s="5"/>
      <c r="QR254" s="5"/>
      <c r="QS254" s="5"/>
      <c r="QT254" s="5"/>
      <c r="QU254" s="5"/>
      <c r="QV254" s="5"/>
      <c r="QW254" s="5"/>
      <c r="QX254" s="5"/>
      <c r="QY254" s="5"/>
      <c r="QZ254" s="5"/>
      <c r="RA254" s="5"/>
      <c r="RB254" s="5"/>
      <c r="RC254" s="5"/>
      <c r="RD254" s="5"/>
      <c r="RE254" s="5"/>
      <c r="RF254" s="5"/>
      <c r="RG254" s="5"/>
      <c r="RH254" s="5"/>
      <c r="RI254" s="5"/>
      <c r="RJ254" s="5"/>
      <c r="RK254" s="5"/>
      <c r="RL254" s="5"/>
      <c r="RM254" s="5"/>
      <c r="RN254" s="5"/>
      <c r="RO254" s="5"/>
      <c r="RP254" s="5"/>
      <c r="RQ254" s="5"/>
      <c r="RR254" s="5"/>
      <c r="RS254" s="5"/>
      <c r="RT254" s="5"/>
      <c r="RU254" s="5"/>
      <c r="RV254" s="5"/>
      <c r="RW254" s="5"/>
      <c r="RX254" s="5"/>
      <c r="RY254" s="5"/>
      <c r="RZ254" s="5"/>
      <c r="SA254" s="5"/>
      <c r="SB254" s="5"/>
      <c r="SC254" s="5"/>
      <c r="SD254" s="5"/>
      <c r="SE254" s="5"/>
      <c r="SF254" s="5"/>
      <c r="SG254" s="5"/>
      <c r="SH254" s="5"/>
      <c r="SI254" s="5"/>
      <c r="SJ254" s="5"/>
      <c r="SK254" s="5"/>
      <c r="SL254" s="5"/>
      <c r="SM254" s="5"/>
      <c r="SN254" s="5"/>
      <c r="SO254" s="5"/>
      <c r="SP254" s="5"/>
      <c r="SQ254" s="5"/>
      <c r="SR254" s="5"/>
      <c r="SS254" s="5"/>
      <c r="ST254" s="5"/>
      <c r="SU254" s="5"/>
      <c r="SV254" s="5"/>
      <c r="SW254" s="5"/>
      <c r="SX254" s="5"/>
      <c r="SY254" s="5"/>
      <c r="SZ254" s="5"/>
      <c r="TA254" s="5"/>
      <c r="TB254" s="5"/>
      <c r="TC254" s="5"/>
      <c r="TD254" s="5"/>
      <c r="TE254" s="5"/>
      <c r="TF254" s="5"/>
      <c r="TG254" s="5"/>
      <c r="TH254" s="5"/>
      <c r="TI254" s="5"/>
      <c r="TJ254" s="5"/>
      <c r="TK254" s="5"/>
      <c r="TL254" s="5"/>
      <c r="TM254" s="5"/>
      <c r="TN254" s="5"/>
      <c r="TO254" s="5"/>
      <c r="TP254" s="5"/>
      <c r="TQ254" s="5"/>
      <c r="TR254" s="5"/>
      <c r="TS254" s="5"/>
      <c r="TT254" s="5"/>
      <c r="TU254" s="5"/>
      <c r="TV254" s="5"/>
      <c r="TW254" s="5"/>
      <c r="TX254" s="5"/>
      <c r="TY254" s="5"/>
      <c r="TZ254" s="5"/>
      <c r="UA254" s="5"/>
      <c r="UB254" s="5"/>
      <c r="UC254" s="5"/>
      <c r="UD254" s="5"/>
      <c r="UE254" s="5"/>
      <c r="UF254" s="5"/>
      <c r="UG254" s="5"/>
      <c r="UH254" s="5"/>
      <c r="UI254" s="5"/>
      <c r="UJ254" s="5"/>
      <c r="UK254" s="5"/>
      <c r="UL254" s="5"/>
      <c r="UM254" s="5"/>
      <c r="UN254" s="5"/>
      <c r="UO254" s="5"/>
      <c r="UP254" s="5"/>
      <c r="UQ254" s="5"/>
      <c r="UR254" s="5"/>
      <c r="US254" s="5"/>
      <c r="UT254" s="5"/>
      <c r="UU254" s="5"/>
      <c r="UV254" s="5"/>
      <c r="UW254" s="5"/>
      <c r="UX254" s="5"/>
      <c r="UY254" s="5"/>
      <c r="UZ254" s="5"/>
      <c r="VA254" s="5"/>
      <c r="VB254" s="5"/>
      <c r="VC254" s="5"/>
      <c r="VD254" s="5"/>
      <c r="VE254" s="5"/>
      <c r="VF254" s="5"/>
      <c r="VG254" s="5"/>
      <c r="VH254" s="5"/>
      <c r="VI254" s="5"/>
      <c r="VJ254" s="5"/>
      <c r="VK254" s="5"/>
      <c r="VL254" s="5"/>
      <c r="VM254" s="5"/>
      <c r="VN254" s="5"/>
      <c r="VO254" s="5"/>
      <c r="VP254" s="5"/>
      <c r="VQ254" s="5"/>
      <c r="VR254" s="5"/>
      <c r="VS254" s="5"/>
      <c r="VT254" s="5"/>
      <c r="VU254" s="5"/>
      <c r="VV254" s="5"/>
      <c r="VW254" s="5"/>
      <c r="VX254" s="5"/>
      <c r="VY254" s="5"/>
      <c r="VZ254" s="5"/>
      <c r="WA254" s="5"/>
      <c r="WB254" s="5"/>
      <c r="WC254" s="5"/>
      <c r="WD254" s="5"/>
      <c r="WE254" s="5"/>
      <c r="WF254" s="5"/>
      <c r="WG254" s="5"/>
      <c r="WH254" s="5"/>
      <c r="WI254" s="5"/>
      <c r="WJ254" s="5"/>
      <c r="WK254" s="5"/>
      <c r="WL254" s="5"/>
      <c r="WM254" s="5"/>
      <c r="WN254" s="5"/>
      <c r="WO254" s="5"/>
      <c r="WP254" s="5"/>
      <c r="WQ254" s="5"/>
      <c r="WR254" s="5"/>
      <c r="WS254" s="5"/>
      <c r="WT254" s="5"/>
      <c r="WU254" s="5"/>
      <c r="WV254" s="5"/>
      <c r="WW254" s="5"/>
      <c r="WX254" s="5"/>
      <c r="WY254" s="5"/>
      <c r="WZ254" s="5"/>
      <c r="XA254" s="5"/>
      <c r="XB254" s="5"/>
      <c r="XC254" s="5"/>
      <c r="XD254" s="5"/>
      <c r="XE254" s="5"/>
      <c r="XF254" s="5"/>
      <c r="XG254" s="5"/>
      <c r="XH254" s="5"/>
      <c r="XI254" s="5"/>
      <c r="XJ254" s="5"/>
      <c r="XK254" s="5"/>
      <c r="XL254" s="5"/>
      <c r="XM254" s="5"/>
      <c r="XN254" s="5"/>
      <c r="XO254" s="5"/>
      <c r="XP254" s="5"/>
      <c r="XQ254" s="5"/>
      <c r="XR254" s="5"/>
      <c r="XS254" s="5"/>
      <c r="XT254" s="5"/>
      <c r="XU254" s="5"/>
      <c r="XV254" s="5"/>
      <c r="XW254" s="5"/>
      <c r="XX254" s="5"/>
      <c r="XY254" s="5"/>
      <c r="XZ254" s="5"/>
      <c r="YA254" s="5"/>
      <c r="YB254" s="5"/>
      <c r="YC254" s="5"/>
      <c r="YD254" s="5"/>
      <c r="YE254" s="5"/>
      <c r="YF254" s="5"/>
      <c r="YG254" s="5"/>
      <c r="YH254" s="5"/>
      <c r="YI254" s="5"/>
      <c r="YJ254" s="5"/>
      <c r="YK254" s="5"/>
      <c r="YL254" s="5"/>
      <c r="YM254" s="5"/>
      <c r="YN254" s="5"/>
      <c r="YO254" s="5"/>
      <c r="YP254" s="5"/>
      <c r="YQ254" s="5"/>
      <c r="YR254" s="5"/>
      <c r="YS254" s="5"/>
      <c r="YT254" s="5"/>
      <c r="YU254" s="5"/>
      <c r="YV254" s="5"/>
      <c r="YW254" s="5"/>
      <c r="YX254" s="5"/>
      <c r="YY254" s="5"/>
      <c r="YZ254" s="5"/>
      <c r="ZA254" s="5"/>
      <c r="ZB254" s="5"/>
      <c r="ZC254" s="5"/>
      <c r="ZD254" s="5"/>
      <c r="ZE254" s="5"/>
      <c r="ZF254" s="5"/>
      <c r="ZG254" s="5"/>
      <c r="ZH254" s="5"/>
      <c r="ZI254" s="5"/>
      <c r="ZJ254" s="5"/>
      <c r="ZK254" s="5"/>
      <c r="ZL254" s="5"/>
      <c r="ZM254" s="5"/>
      <c r="ZN254" s="5"/>
      <c r="ZO254" s="5"/>
      <c r="ZP254" s="5"/>
      <c r="ZQ254" s="5"/>
      <c r="ZR254" s="5"/>
      <c r="ZS254" s="5"/>
      <c r="ZT254" s="5"/>
      <c r="ZU254" s="5"/>
      <c r="ZV254" s="5"/>
      <c r="ZW254" s="5"/>
      <c r="ZX254" s="5"/>
      <c r="ZY254" s="5"/>
      <c r="ZZ254" s="5"/>
      <c r="AAA254" s="5"/>
      <c r="AAB254" s="5"/>
      <c r="AAC254" s="5"/>
      <c r="AAD254" s="5"/>
      <c r="AAE254" s="5"/>
      <c r="AAF254" s="5"/>
      <c r="AAG254" s="5"/>
      <c r="AAH254" s="5"/>
      <c r="AAI254" s="5"/>
      <c r="AAJ254" s="5"/>
      <c r="AAK254" s="5"/>
      <c r="AAL254" s="5"/>
      <c r="AAM254" s="5"/>
      <c r="AAN254" s="5"/>
      <c r="AAO254" s="5"/>
      <c r="AAP254" s="5"/>
      <c r="AAQ254" s="5"/>
      <c r="AAR254" s="5"/>
      <c r="AAS254" s="5"/>
      <c r="AAT254" s="5"/>
      <c r="AAU254" s="5"/>
      <c r="AAV254" s="5"/>
      <c r="AAW254" s="5"/>
      <c r="AAX254" s="5"/>
      <c r="AAY254" s="5"/>
      <c r="AAZ254" s="5"/>
      <c r="ABA254" s="5"/>
      <c r="ABB254" s="5"/>
      <c r="ABC254" s="5"/>
      <c r="ABD254" s="5"/>
      <c r="ABE254" s="5"/>
      <c r="ABF254" s="5"/>
      <c r="ABG254" s="5"/>
      <c r="ABH254" s="5"/>
      <c r="ABI254" s="5"/>
      <c r="ABJ254" s="5"/>
      <c r="ABK254" s="5"/>
      <c r="ABL254" s="5"/>
      <c r="ABM254" s="5"/>
      <c r="ABN254" s="5"/>
      <c r="ABO254" s="5"/>
      <c r="ABP254" s="5"/>
      <c r="ABQ254" s="5"/>
      <c r="ABR254" s="5"/>
      <c r="ABS254" s="5"/>
      <c r="ABT254" s="5"/>
      <c r="ABU254" s="5"/>
      <c r="ABV254" s="5"/>
      <c r="ABW254" s="5"/>
      <c r="ABX254" s="5"/>
      <c r="ABY254" s="5"/>
      <c r="ABZ254" s="5"/>
      <c r="ACA254" s="5"/>
      <c r="ACB254" s="5"/>
      <c r="ACC254" s="5"/>
      <c r="ACD254" s="5"/>
      <c r="ACE254" s="5"/>
      <c r="ACF254" s="5"/>
      <c r="ACG254" s="5"/>
      <c r="ACH254" s="5"/>
      <c r="ACI254" s="5"/>
      <c r="ACJ254" s="5"/>
      <c r="ACK254" s="5"/>
      <c r="ACL254" s="5"/>
      <c r="ACM254" s="5"/>
      <c r="ACN254" s="5"/>
      <c r="ACO254" s="5"/>
      <c r="ACP254" s="5"/>
      <c r="ACQ254" s="5"/>
      <c r="ACR254" s="5"/>
      <c r="ACS254" s="5"/>
      <c r="ACT254" s="5"/>
      <c r="ACU254" s="5"/>
      <c r="ACV254" s="5"/>
      <c r="ACW254" s="5"/>
      <c r="ACX254" s="5"/>
      <c r="ACY254" s="5"/>
      <c r="ACZ254" s="5"/>
      <c r="ADA254" s="5"/>
      <c r="ADB254" s="5"/>
      <c r="ADC254" s="5"/>
      <c r="ADD254" s="5"/>
      <c r="ADE254" s="5"/>
      <c r="ADF254" s="5"/>
      <c r="ADG254" s="5"/>
      <c r="ADH254" s="5"/>
      <c r="ADI254" s="5"/>
      <c r="ADJ254" s="5"/>
      <c r="ADK254" s="5"/>
      <c r="ADL254" s="5"/>
      <c r="ADM254" s="5"/>
      <c r="ADN254" s="5"/>
      <c r="ADO254" s="5"/>
      <c r="ADP254" s="5"/>
      <c r="ADQ254" s="5"/>
      <c r="ADR254" s="5"/>
      <c r="ADS254" s="5"/>
      <c r="ADT254" s="5"/>
      <c r="ADU254" s="5"/>
      <c r="ADV254" s="5"/>
      <c r="ADW254" s="5"/>
      <c r="ADX254" s="5"/>
      <c r="ADY254" s="5"/>
      <c r="ADZ254" s="5"/>
      <c r="AEA254" s="5"/>
      <c r="AEB254" s="5"/>
      <c r="AEC254" s="5"/>
      <c r="AED254" s="5"/>
      <c r="AEE254" s="5"/>
      <c r="AEF254" s="5"/>
      <c r="AEG254" s="5"/>
      <c r="AEH254" s="5"/>
      <c r="AEI254" s="5"/>
      <c r="AEJ254" s="5"/>
      <c r="AEK254" s="5"/>
      <c r="AEL254" s="5"/>
      <c r="AEM254" s="5"/>
      <c r="AEN254" s="5"/>
      <c r="AEO254" s="5"/>
      <c r="AEP254" s="5"/>
      <c r="AEQ254" s="5"/>
      <c r="AER254" s="5"/>
      <c r="AES254" s="5"/>
      <c r="AET254" s="5"/>
      <c r="AEU254" s="5"/>
      <c r="AEV254" s="5"/>
      <c r="AEW254" s="5"/>
      <c r="AEX254" s="5"/>
      <c r="AEY254" s="5"/>
      <c r="AEZ254" s="5"/>
      <c r="AFA254" s="5"/>
      <c r="AFB254" s="5"/>
      <c r="AFC254" s="5"/>
      <c r="AFD254" s="5"/>
      <c r="AFE254" s="5"/>
      <c r="AFF254" s="5"/>
      <c r="AFG254" s="5"/>
      <c r="AFH254" s="5"/>
      <c r="AFI254" s="5"/>
      <c r="AFJ254" s="5"/>
      <c r="AFK254" s="5"/>
      <c r="AFL254" s="5"/>
      <c r="AFM254" s="5"/>
      <c r="AFN254" s="5"/>
      <c r="AFO254" s="5"/>
      <c r="AFP254" s="5"/>
      <c r="AFQ254" s="5"/>
      <c r="AFR254" s="5"/>
      <c r="AFS254" s="5"/>
      <c r="AFT254" s="5"/>
      <c r="AFU254" s="5"/>
      <c r="AFV254" s="5"/>
      <c r="AFW254" s="5"/>
      <c r="AFX254" s="5"/>
      <c r="AFY254" s="5"/>
      <c r="AFZ254" s="5"/>
      <c r="AGA254" s="5"/>
      <c r="AGB254" s="5"/>
      <c r="AGC254" s="5"/>
      <c r="AGD254" s="5"/>
      <c r="AGE254" s="5"/>
      <c r="AGF254" s="5"/>
      <c r="AGG254" s="5"/>
      <c r="AGH254" s="5"/>
      <c r="AGI254" s="5"/>
      <c r="AGJ254" s="5"/>
      <c r="AGK254" s="5"/>
      <c r="AGL254" s="5"/>
      <c r="AGM254" s="5"/>
      <c r="AGN254" s="5"/>
      <c r="AGO254" s="5"/>
      <c r="AGP254" s="5"/>
      <c r="AGQ254" s="5"/>
      <c r="AGR254" s="5"/>
      <c r="AGS254" s="5"/>
      <c r="AGT254" s="5"/>
      <c r="AGU254" s="5"/>
      <c r="AGV254" s="5"/>
      <c r="AGW254" s="5"/>
      <c r="AGX254" s="5"/>
      <c r="AGY254" s="5"/>
      <c r="AGZ254" s="5"/>
      <c r="AHA254" s="5"/>
      <c r="AHB254" s="5"/>
      <c r="AHC254" s="5"/>
      <c r="AHD254" s="5"/>
      <c r="AHE254" s="5"/>
      <c r="AHF254" s="5"/>
      <c r="AHG254" s="5"/>
      <c r="AHH254" s="5"/>
      <c r="AHI254" s="5"/>
      <c r="AHJ254" s="5"/>
      <c r="AHK254" s="5"/>
      <c r="AHL254" s="5"/>
      <c r="AHM254" s="5"/>
      <c r="AHN254" s="5"/>
      <c r="AHO254" s="5"/>
      <c r="AHP254" s="5"/>
      <c r="AHQ254" s="5"/>
      <c r="AHR254" s="5"/>
      <c r="AHS254" s="5"/>
      <c r="AHT254" s="5"/>
      <c r="AHU254" s="5"/>
      <c r="AHV254" s="5"/>
      <c r="AHW254" s="5"/>
      <c r="AHX254" s="5"/>
      <c r="AHY254" s="5"/>
      <c r="AHZ254" s="5"/>
      <c r="AIA254" s="5"/>
      <c r="AIB254" s="5"/>
      <c r="AIC254" s="5"/>
      <c r="AID254" s="5"/>
      <c r="AIE254" s="5"/>
      <c r="AIF254" s="5"/>
      <c r="AIG254" s="5"/>
      <c r="AIH254" s="5"/>
      <c r="AII254" s="5"/>
      <c r="AIJ254" s="5"/>
      <c r="AIK254" s="5"/>
      <c r="AIL254" s="5"/>
      <c r="AIM254" s="5"/>
      <c r="AIN254" s="5"/>
      <c r="AIO254" s="5"/>
      <c r="AIP254" s="5"/>
      <c r="AIQ254" s="5"/>
      <c r="AIR254" s="5"/>
      <c r="AIS254" s="5"/>
      <c r="AIT254" s="5"/>
      <c r="AIU254" s="5"/>
      <c r="AIV254" s="5"/>
      <c r="AIW254" s="5"/>
      <c r="AIX254" s="5"/>
      <c r="AIY254" s="5"/>
      <c r="AIZ254" s="5"/>
      <c r="AJA254" s="5"/>
      <c r="AJB254" s="5"/>
      <c r="AJC254" s="5"/>
      <c r="AJD254" s="5"/>
      <c r="AJE254" s="5"/>
      <c r="AJF254" s="5"/>
      <c r="AJG254" s="5"/>
      <c r="AJH254" s="5"/>
      <c r="AJI254" s="5"/>
      <c r="AJJ254" s="5"/>
      <c r="AJK254" s="5"/>
      <c r="AJL254" s="5"/>
      <c r="AJM254" s="5"/>
      <c r="AJN254" s="5"/>
      <c r="AJO254" s="5"/>
      <c r="AJP254" s="5"/>
      <c r="AJQ254" s="5"/>
      <c r="AJR254" s="5"/>
      <c r="AJS254" s="5"/>
      <c r="AJT254" s="5"/>
      <c r="AJU254" s="5"/>
      <c r="AJV254" s="5"/>
      <c r="AJW254" s="5"/>
      <c r="AJX254" s="5"/>
      <c r="AJY254" s="5"/>
      <c r="AJZ254" s="5"/>
      <c r="AKA254" s="5"/>
      <c r="AKB254" s="5"/>
      <c r="AKC254" s="5"/>
      <c r="AKD254" s="5"/>
      <c r="AKE254" s="5"/>
      <c r="AKF254" s="5"/>
      <c r="AKG254" s="5"/>
      <c r="AKH254" s="5"/>
      <c r="AKI254" s="5"/>
      <c r="AKJ254" s="5"/>
      <c r="AKK254" s="5"/>
      <c r="AKL254" s="5"/>
      <c r="AKM254" s="5"/>
      <c r="AKN254" s="5"/>
      <c r="AKO254" s="5"/>
      <c r="AKP254" s="5"/>
      <c r="AKQ254" s="5"/>
      <c r="AKR254" s="5"/>
      <c r="AKS254" s="5"/>
      <c r="AKT254" s="5"/>
      <c r="AKU254" s="5"/>
      <c r="AKV254" s="5"/>
      <c r="AKW254" s="5"/>
      <c r="AKX254" s="5"/>
      <c r="AKY254" s="5"/>
      <c r="AKZ254" s="5"/>
      <c r="ALA254" s="5"/>
      <c r="ALB254" s="5"/>
      <c r="ALC254" s="5"/>
      <c r="ALD254" s="5"/>
      <c r="ALE254" s="5"/>
      <c r="ALF254" s="5"/>
      <c r="ALG254" s="5"/>
      <c r="ALH254" s="5"/>
      <c r="ALI254" s="5"/>
      <c r="ALJ254" s="5"/>
      <c r="ALK254" s="5"/>
      <c r="ALL254" s="5"/>
      <c r="ALM254" s="5"/>
      <c r="ALN254" s="5"/>
      <c r="ALO254" s="5"/>
      <c r="ALP254" s="5"/>
      <c r="ALQ254" s="5"/>
      <c r="ALR254" s="5"/>
      <c r="ALS254" s="5"/>
      <c r="ALT254" s="5"/>
      <c r="ALU254" s="5"/>
      <c r="ALV254" s="5"/>
      <c r="ALW254" s="5"/>
      <c r="ALX254" s="5"/>
      <c r="ALY254" s="5"/>
      <c r="ALZ254" s="5"/>
      <c r="AMA254" s="5"/>
      <c r="AMB254" s="5"/>
      <c r="AMC254" s="5"/>
      <c r="AMD254" s="5"/>
      <c r="AME254" s="5"/>
      <c r="AMF254" s="5"/>
      <c r="AMG254" s="5"/>
      <c r="AMH254" s="5"/>
      <c r="AMI254" s="5"/>
      <c r="AMJ254" s="5"/>
      <c r="AMK254" s="5"/>
    </row>
    <row r="255" spans="1:1025" ht="47.25">
      <c r="A255" s="25">
        <v>1</v>
      </c>
      <c r="B255" s="103" t="s">
        <v>402</v>
      </c>
      <c r="C255" s="107">
        <v>1972</v>
      </c>
      <c r="D255" s="107" t="s">
        <v>37</v>
      </c>
      <c r="E255" s="184" t="s">
        <v>330</v>
      </c>
      <c r="F255" s="107">
        <v>2</v>
      </c>
      <c r="G255" s="107">
        <v>3</v>
      </c>
      <c r="H255" s="281">
        <f>501.6+70.6</f>
        <v>572.20000000000005</v>
      </c>
      <c r="I255" s="281">
        <v>501.6</v>
      </c>
      <c r="J255" s="281"/>
      <c r="K255" s="291">
        <v>20</v>
      </c>
      <c r="L255" s="276">
        <f>P255</f>
        <v>853915.4</v>
      </c>
      <c r="M255" s="105" t="s">
        <v>37</v>
      </c>
      <c r="N255" s="105" t="s">
        <v>37</v>
      </c>
      <c r="O255" s="105" t="s">
        <v>37</v>
      </c>
      <c r="P255" s="104">
        <f>779525.82+74389.58</f>
        <v>853915.4</v>
      </c>
      <c r="Q255" s="100" t="s">
        <v>39</v>
      </c>
      <c r="R255" s="19" t="s">
        <v>403</v>
      </c>
      <c r="S255" s="38">
        <v>5154.34</v>
      </c>
      <c r="T255" s="37">
        <v>7968.17</v>
      </c>
      <c r="U255" s="35">
        <v>42369</v>
      </c>
      <c r="V255" s="11">
        <v>2</v>
      </c>
    </row>
    <row r="256" spans="1:1025" s="179" customFormat="1" ht="38.25" customHeight="1">
      <c r="A256" s="245" t="s">
        <v>404</v>
      </c>
      <c r="B256" s="246"/>
      <c r="C256" s="246"/>
      <c r="D256" s="246"/>
      <c r="E256" s="246"/>
      <c r="F256" s="246"/>
      <c r="G256" s="247"/>
      <c r="H256" s="292">
        <f>SUM(H255)</f>
        <v>572.20000000000005</v>
      </c>
      <c r="I256" s="292">
        <f>SUM(I255)</f>
        <v>501.6</v>
      </c>
      <c r="J256" s="292">
        <v>0</v>
      </c>
      <c r="K256" s="293">
        <f t="shared" ref="K256:Q256" si="38">SUM(K255)</f>
        <v>20</v>
      </c>
      <c r="L256" s="292">
        <f t="shared" si="38"/>
        <v>853915.4</v>
      </c>
      <c r="M256" s="181">
        <f t="shared" si="38"/>
        <v>0</v>
      </c>
      <c r="N256" s="181">
        <f t="shared" si="38"/>
        <v>0</v>
      </c>
      <c r="O256" s="181">
        <f t="shared" si="38"/>
        <v>0</v>
      </c>
      <c r="P256" s="181">
        <f t="shared" si="38"/>
        <v>853915.4</v>
      </c>
      <c r="Q256" s="28">
        <f t="shared" si="38"/>
        <v>0</v>
      </c>
      <c r="R256" s="40" t="s">
        <v>105</v>
      </c>
      <c r="S256" s="40" t="s">
        <v>105</v>
      </c>
      <c r="T256" s="41" t="s">
        <v>105</v>
      </c>
      <c r="U256" s="40" t="s">
        <v>105</v>
      </c>
      <c r="V256" s="178"/>
    </row>
    <row r="257" spans="1:1025" s="172" customFormat="1" ht="28.5" customHeight="1">
      <c r="A257" s="252" t="s">
        <v>405</v>
      </c>
      <c r="B257" s="252"/>
      <c r="C257" s="252"/>
      <c r="D257" s="252"/>
      <c r="E257" s="252"/>
      <c r="F257" s="252"/>
      <c r="G257" s="252"/>
      <c r="H257" s="252"/>
      <c r="I257" s="252"/>
      <c r="J257" s="252"/>
      <c r="K257" s="252"/>
      <c r="L257" s="252"/>
      <c r="M257" s="252"/>
      <c r="N257" s="252"/>
      <c r="O257" s="252"/>
      <c r="P257" s="252"/>
      <c r="Q257" s="252"/>
      <c r="R257" s="252"/>
      <c r="S257" s="252"/>
      <c r="T257" s="252"/>
      <c r="U257" s="252"/>
      <c r="V257" s="18"/>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c r="DI257" s="5"/>
      <c r="DJ257" s="5"/>
      <c r="DK257" s="5"/>
      <c r="DL257" s="5"/>
      <c r="DM257" s="5"/>
      <c r="DN257" s="5"/>
      <c r="DO257" s="5"/>
      <c r="DP257" s="5"/>
      <c r="DQ257" s="5"/>
      <c r="DR257" s="5"/>
      <c r="DS257" s="5"/>
      <c r="DT257" s="5"/>
      <c r="DU257" s="5"/>
      <c r="DV257" s="5"/>
      <c r="DW257" s="5"/>
      <c r="DX257" s="5"/>
      <c r="DY257" s="5"/>
      <c r="DZ257" s="5"/>
      <c r="EA257" s="5"/>
      <c r="EB257" s="5"/>
      <c r="EC257" s="5"/>
      <c r="ED257" s="5"/>
      <c r="EE257" s="5"/>
      <c r="EF257" s="5"/>
      <c r="EG257" s="5"/>
      <c r="EH257" s="5"/>
      <c r="EI257" s="5"/>
      <c r="EJ257" s="5"/>
      <c r="EK257" s="5"/>
      <c r="EL257" s="5"/>
      <c r="EM257" s="5"/>
      <c r="EN257" s="5"/>
      <c r="EO257" s="5"/>
      <c r="EP257" s="5"/>
      <c r="EQ257" s="5"/>
      <c r="ER257" s="5"/>
      <c r="ES257" s="5"/>
      <c r="ET257" s="5"/>
      <c r="EU257" s="5"/>
      <c r="EV257" s="5"/>
      <c r="EW257" s="5"/>
      <c r="EX257" s="5"/>
      <c r="EY257" s="5"/>
      <c r="EZ257" s="5"/>
      <c r="FA257" s="5"/>
      <c r="FB257" s="5"/>
      <c r="FC257" s="5"/>
      <c r="FD257" s="5"/>
      <c r="FE257" s="5"/>
      <c r="FF257" s="5"/>
      <c r="FG257" s="5"/>
      <c r="FH257" s="5"/>
      <c r="FI257" s="5"/>
      <c r="FJ257" s="5"/>
      <c r="FK257" s="5"/>
      <c r="FL257" s="5"/>
      <c r="FM257" s="5"/>
      <c r="FN257" s="5"/>
      <c r="FO257" s="5"/>
      <c r="FP257" s="5"/>
      <c r="FQ257" s="5"/>
      <c r="FR257" s="5"/>
      <c r="FS257" s="5"/>
      <c r="FT257" s="5"/>
      <c r="FU257" s="5"/>
      <c r="FV257" s="5"/>
      <c r="FW257" s="5"/>
      <c r="FX257" s="5"/>
      <c r="FY257" s="5"/>
      <c r="FZ257" s="5"/>
      <c r="GA257" s="5"/>
      <c r="GB257" s="5"/>
      <c r="GC257" s="5"/>
      <c r="GD257" s="5"/>
      <c r="GE257" s="5"/>
      <c r="GF257" s="5"/>
      <c r="GG257" s="5"/>
      <c r="GH257" s="5"/>
      <c r="GI257" s="5"/>
      <c r="GJ257" s="5"/>
      <c r="GK257" s="5"/>
      <c r="GL257" s="5"/>
      <c r="GM257" s="5"/>
      <c r="GN257" s="5"/>
      <c r="GO257" s="5"/>
      <c r="GP257" s="5"/>
      <c r="GQ257" s="5"/>
      <c r="GR257" s="5"/>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c r="IC257" s="5"/>
      <c r="ID257" s="5"/>
      <c r="IE257" s="5"/>
      <c r="IF257" s="5"/>
      <c r="IG257" s="5"/>
      <c r="IH257" s="5"/>
      <c r="II257" s="5"/>
      <c r="IJ257" s="5"/>
      <c r="IK257" s="5"/>
      <c r="IL257" s="5"/>
      <c r="IM257" s="5"/>
      <c r="IN257" s="5"/>
      <c r="IO257" s="5"/>
      <c r="IP257" s="5"/>
      <c r="IQ257" s="5"/>
      <c r="IR257" s="5"/>
      <c r="IS257" s="5"/>
      <c r="IT257" s="5"/>
      <c r="IU257" s="5"/>
      <c r="IV257" s="5"/>
      <c r="IW257" s="5"/>
      <c r="IX257" s="5"/>
      <c r="IY257" s="5"/>
      <c r="IZ257" s="5"/>
      <c r="JA257" s="5"/>
      <c r="JB257" s="5"/>
      <c r="JC257" s="5"/>
      <c r="JD257" s="5"/>
      <c r="JE257" s="5"/>
      <c r="JF257" s="5"/>
      <c r="JG257" s="5"/>
      <c r="JH257" s="5"/>
      <c r="JI257" s="5"/>
      <c r="JJ257" s="5"/>
      <c r="JK257" s="5"/>
      <c r="JL257" s="5"/>
      <c r="JM257" s="5"/>
      <c r="JN257" s="5"/>
      <c r="JO257" s="5"/>
      <c r="JP257" s="5"/>
      <c r="JQ257" s="5"/>
      <c r="JR257" s="5"/>
      <c r="JS257" s="5"/>
      <c r="JT257" s="5"/>
      <c r="JU257" s="5"/>
      <c r="JV257" s="5"/>
      <c r="JW257" s="5"/>
      <c r="JX257" s="5"/>
      <c r="JY257" s="5"/>
      <c r="JZ257" s="5"/>
      <c r="KA257" s="5"/>
      <c r="KB257" s="5"/>
      <c r="KC257" s="5"/>
      <c r="KD257" s="5"/>
      <c r="KE257" s="5"/>
      <c r="KF257" s="5"/>
      <c r="KG257" s="5"/>
      <c r="KH257" s="5"/>
      <c r="KI257" s="5"/>
      <c r="KJ257" s="5"/>
      <c r="KK257" s="5"/>
      <c r="KL257" s="5"/>
      <c r="KM257" s="5"/>
      <c r="KN257" s="5"/>
      <c r="KO257" s="5"/>
      <c r="KP257" s="5"/>
      <c r="KQ257" s="5"/>
      <c r="KR257" s="5"/>
      <c r="KS257" s="5"/>
      <c r="KT257" s="5"/>
      <c r="KU257" s="5"/>
      <c r="KV257" s="5"/>
      <c r="KW257" s="5"/>
      <c r="KX257" s="5"/>
      <c r="KY257" s="5"/>
      <c r="KZ257" s="5"/>
      <c r="LA257" s="5"/>
      <c r="LB257" s="5"/>
      <c r="LC257" s="5"/>
      <c r="LD257" s="5"/>
      <c r="LE257" s="5"/>
      <c r="LF257" s="5"/>
      <c r="LG257" s="5"/>
      <c r="LH257" s="5"/>
      <c r="LI257" s="5"/>
      <c r="LJ257" s="5"/>
      <c r="LK257" s="5"/>
      <c r="LL257" s="5"/>
      <c r="LM257" s="5"/>
      <c r="LN257" s="5"/>
      <c r="LO257" s="5"/>
      <c r="LP257" s="5"/>
      <c r="LQ257" s="5"/>
      <c r="LR257" s="5"/>
      <c r="LS257" s="5"/>
      <c r="LT257" s="5"/>
      <c r="LU257" s="5"/>
      <c r="LV257" s="5"/>
      <c r="LW257" s="5"/>
      <c r="LX257" s="5"/>
      <c r="LY257" s="5"/>
      <c r="LZ257" s="5"/>
      <c r="MA257" s="5"/>
      <c r="MB257" s="5"/>
      <c r="MC257" s="5"/>
      <c r="MD257" s="5"/>
      <c r="ME257" s="5"/>
      <c r="MF257" s="5"/>
      <c r="MG257" s="5"/>
      <c r="MH257" s="5"/>
      <c r="MI257" s="5"/>
      <c r="MJ257" s="5"/>
      <c r="MK257" s="5"/>
      <c r="ML257" s="5"/>
      <c r="MM257" s="5"/>
      <c r="MN257" s="5"/>
      <c r="MO257" s="5"/>
      <c r="MP257" s="5"/>
      <c r="MQ257" s="5"/>
      <c r="MR257" s="5"/>
      <c r="MS257" s="5"/>
      <c r="MT257" s="5"/>
      <c r="MU257" s="5"/>
      <c r="MV257" s="5"/>
      <c r="MW257" s="5"/>
      <c r="MX257" s="5"/>
      <c r="MY257" s="5"/>
      <c r="MZ257" s="5"/>
      <c r="NA257" s="5"/>
      <c r="NB257" s="5"/>
      <c r="NC257" s="5"/>
      <c r="ND257" s="5"/>
      <c r="NE257" s="5"/>
      <c r="NF257" s="5"/>
      <c r="NG257" s="5"/>
      <c r="NH257" s="5"/>
      <c r="NI257" s="5"/>
      <c r="NJ257" s="5"/>
      <c r="NK257" s="5"/>
      <c r="NL257" s="5"/>
      <c r="NM257" s="5"/>
      <c r="NN257" s="5"/>
      <c r="NO257" s="5"/>
      <c r="NP257" s="5"/>
      <c r="NQ257" s="5"/>
      <c r="NR257" s="5"/>
      <c r="NS257" s="5"/>
      <c r="NT257" s="5"/>
      <c r="NU257" s="5"/>
      <c r="NV257" s="5"/>
      <c r="NW257" s="5"/>
      <c r="NX257" s="5"/>
      <c r="NY257" s="5"/>
      <c r="NZ257" s="5"/>
      <c r="OA257" s="5"/>
      <c r="OB257" s="5"/>
      <c r="OC257" s="5"/>
      <c r="OD257" s="5"/>
      <c r="OE257" s="5"/>
      <c r="OF257" s="5"/>
      <c r="OG257" s="5"/>
      <c r="OH257" s="5"/>
      <c r="OI257" s="5"/>
      <c r="OJ257" s="5"/>
      <c r="OK257" s="5"/>
      <c r="OL257" s="5"/>
      <c r="OM257" s="5"/>
      <c r="ON257" s="5"/>
      <c r="OO257" s="5"/>
      <c r="OP257" s="5"/>
      <c r="OQ257" s="5"/>
      <c r="OR257" s="5"/>
      <c r="OS257" s="5"/>
      <c r="OT257" s="5"/>
      <c r="OU257" s="5"/>
      <c r="OV257" s="5"/>
      <c r="OW257" s="5"/>
      <c r="OX257" s="5"/>
      <c r="OY257" s="5"/>
      <c r="OZ257" s="5"/>
      <c r="PA257" s="5"/>
      <c r="PB257" s="5"/>
      <c r="PC257" s="5"/>
      <c r="PD257" s="5"/>
      <c r="PE257" s="5"/>
      <c r="PF257" s="5"/>
      <c r="PG257" s="5"/>
      <c r="PH257" s="5"/>
      <c r="PI257" s="5"/>
      <c r="PJ257" s="5"/>
      <c r="PK257" s="5"/>
      <c r="PL257" s="5"/>
      <c r="PM257" s="5"/>
      <c r="PN257" s="5"/>
      <c r="PO257" s="5"/>
      <c r="PP257" s="5"/>
      <c r="PQ257" s="5"/>
      <c r="PR257" s="5"/>
      <c r="PS257" s="5"/>
      <c r="PT257" s="5"/>
      <c r="PU257" s="5"/>
      <c r="PV257" s="5"/>
      <c r="PW257" s="5"/>
      <c r="PX257" s="5"/>
      <c r="PY257" s="5"/>
      <c r="PZ257" s="5"/>
      <c r="QA257" s="5"/>
      <c r="QB257" s="5"/>
      <c r="QC257" s="5"/>
      <c r="QD257" s="5"/>
      <c r="QE257" s="5"/>
      <c r="QF257" s="5"/>
      <c r="QG257" s="5"/>
      <c r="QH257" s="5"/>
      <c r="QI257" s="5"/>
      <c r="QJ257" s="5"/>
      <c r="QK257" s="5"/>
      <c r="QL257" s="5"/>
      <c r="QM257" s="5"/>
      <c r="QN257" s="5"/>
      <c r="QO257" s="5"/>
      <c r="QP257" s="5"/>
      <c r="QQ257" s="5"/>
      <c r="QR257" s="5"/>
      <c r="QS257" s="5"/>
      <c r="QT257" s="5"/>
      <c r="QU257" s="5"/>
      <c r="QV257" s="5"/>
      <c r="QW257" s="5"/>
      <c r="QX257" s="5"/>
      <c r="QY257" s="5"/>
      <c r="QZ257" s="5"/>
      <c r="RA257" s="5"/>
      <c r="RB257" s="5"/>
      <c r="RC257" s="5"/>
      <c r="RD257" s="5"/>
      <c r="RE257" s="5"/>
      <c r="RF257" s="5"/>
      <c r="RG257" s="5"/>
      <c r="RH257" s="5"/>
      <c r="RI257" s="5"/>
      <c r="RJ257" s="5"/>
      <c r="RK257" s="5"/>
      <c r="RL257" s="5"/>
      <c r="RM257" s="5"/>
      <c r="RN257" s="5"/>
      <c r="RO257" s="5"/>
      <c r="RP257" s="5"/>
      <c r="RQ257" s="5"/>
      <c r="RR257" s="5"/>
      <c r="RS257" s="5"/>
      <c r="RT257" s="5"/>
      <c r="RU257" s="5"/>
      <c r="RV257" s="5"/>
      <c r="RW257" s="5"/>
      <c r="RX257" s="5"/>
      <c r="RY257" s="5"/>
      <c r="RZ257" s="5"/>
      <c r="SA257" s="5"/>
      <c r="SB257" s="5"/>
      <c r="SC257" s="5"/>
      <c r="SD257" s="5"/>
      <c r="SE257" s="5"/>
      <c r="SF257" s="5"/>
      <c r="SG257" s="5"/>
      <c r="SH257" s="5"/>
      <c r="SI257" s="5"/>
      <c r="SJ257" s="5"/>
      <c r="SK257" s="5"/>
      <c r="SL257" s="5"/>
      <c r="SM257" s="5"/>
      <c r="SN257" s="5"/>
      <c r="SO257" s="5"/>
      <c r="SP257" s="5"/>
      <c r="SQ257" s="5"/>
      <c r="SR257" s="5"/>
      <c r="SS257" s="5"/>
      <c r="ST257" s="5"/>
      <c r="SU257" s="5"/>
      <c r="SV257" s="5"/>
      <c r="SW257" s="5"/>
      <c r="SX257" s="5"/>
      <c r="SY257" s="5"/>
      <c r="SZ257" s="5"/>
      <c r="TA257" s="5"/>
      <c r="TB257" s="5"/>
      <c r="TC257" s="5"/>
      <c r="TD257" s="5"/>
      <c r="TE257" s="5"/>
      <c r="TF257" s="5"/>
      <c r="TG257" s="5"/>
      <c r="TH257" s="5"/>
      <c r="TI257" s="5"/>
      <c r="TJ257" s="5"/>
      <c r="TK257" s="5"/>
      <c r="TL257" s="5"/>
      <c r="TM257" s="5"/>
      <c r="TN257" s="5"/>
      <c r="TO257" s="5"/>
      <c r="TP257" s="5"/>
      <c r="TQ257" s="5"/>
      <c r="TR257" s="5"/>
      <c r="TS257" s="5"/>
      <c r="TT257" s="5"/>
      <c r="TU257" s="5"/>
      <c r="TV257" s="5"/>
      <c r="TW257" s="5"/>
      <c r="TX257" s="5"/>
      <c r="TY257" s="5"/>
      <c r="TZ257" s="5"/>
      <c r="UA257" s="5"/>
      <c r="UB257" s="5"/>
      <c r="UC257" s="5"/>
      <c r="UD257" s="5"/>
      <c r="UE257" s="5"/>
      <c r="UF257" s="5"/>
      <c r="UG257" s="5"/>
      <c r="UH257" s="5"/>
      <c r="UI257" s="5"/>
      <c r="UJ257" s="5"/>
      <c r="UK257" s="5"/>
      <c r="UL257" s="5"/>
      <c r="UM257" s="5"/>
      <c r="UN257" s="5"/>
      <c r="UO257" s="5"/>
      <c r="UP257" s="5"/>
      <c r="UQ257" s="5"/>
      <c r="UR257" s="5"/>
      <c r="US257" s="5"/>
      <c r="UT257" s="5"/>
      <c r="UU257" s="5"/>
      <c r="UV257" s="5"/>
      <c r="UW257" s="5"/>
      <c r="UX257" s="5"/>
      <c r="UY257" s="5"/>
      <c r="UZ257" s="5"/>
      <c r="VA257" s="5"/>
      <c r="VB257" s="5"/>
      <c r="VC257" s="5"/>
      <c r="VD257" s="5"/>
      <c r="VE257" s="5"/>
      <c r="VF257" s="5"/>
      <c r="VG257" s="5"/>
      <c r="VH257" s="5"/>
      <c r="VI257" s="5"/>
      <c r="VJ257" s="5"/>
      <c r="VK257" s="5"/>
      <c r="VL257" s="5"/>
      <c r="VM257" s="5"/>
      <c r="VN257" s="5"/>
      <c r="VO257" s="5"/>
      <c r="VP257" s="5"/>
      <c r="VQ257" s="5"/>
      <c r="VR257" s="5"/>
      <c r="VS257" s="5"/>
      <c r="VT257" s="5"/>
      <c r="VU257" s="5"/>
      <c r="VV257" s="5"/>
      <c r="VW257" s="5"/>
      <c r="VX257" s="5"/>
      <c r="VY257" s="5"/>
      <c r="VZ257" s="5"/>
      <c r="WA257" s="5"/>
      <c r="WB257" s="5"/>
      <c r="WC257" s="5"/>
      <c r="WD257" s="5"/>
      <c r="WE257" s="5"/>
      <c r="WF257" s="5"/>
      <c r="WG257" s="5"/>
      <c r="WH257" s="5"/>
      <c r="WI257" s="5"/>
      <c r="WJ257" s="5"/>
      <c r="WK257" s="5"/>
      <c r="WL257" s="5"/>
      <c r="WM257" s="5"/>
      <c r="WN257" s="5"/>
      <c r="WO257" s="5"/>
      <c r="WP257" s="5"/>
      <c r="WQ257" s="5"/>
      <c r="WR257" s="5"/>
      <c r="WS257" s="5"/>
      <c r="WT257" s="5"/>
      <c r="WU257" s="5"/>
      <c r="WV257" s="5"/>
      <c r="WW257" s="5"/>
      <c r="WX257" s="5"/>
      <c r="WY257" s="5"/>
      <c r="WZ257" s="5"/>
      <c r="XA257" s="5"/>
      <c r="XB257" s="5"/>
      <c r="XC257" s="5"/>
      <c r="XD257" s="5"/>
      <c r="XE257" s="5"/>
      <c r="XF257" s="5"/>
      <c r="XG257" s="5"/>
      <c r="XH257" s="5"/>
      <c r="XI257" s="5"/>
      <c r="XJ257" s="5"/>
      <c r="XK257" s="5"/>
      <c r="XL257" s="5"/>
      <c r="XM257" s="5"/>
      <c r="XN257" s="5"/>
      <c r="XO257" s="5"/>
      <c r="XP257" s="5"/>
      <c r="XQ257" s="5"/>
      <c r="XR257" s="5"/>
      <c r="XS257" s="5"/>
      <c r="XT257" s="5"/>
      <c r="XU257" s="5"/>
      <c r="XV257" s="5"/>
      <c r="XW257" s="5"/>
      <c r="XX257" s="5"/>
      <c r="XY257" s="5"/>
      <c r="XZ257" s="5"/>
      <c r="YA257" s="5"/>
      <c r="YB257" s="5"/>
      <c r="YC257" s="5"/>
      <c r="YD257" s="5"/>
      <c r="YE257" s="5"/>
      <c r="YF257" s="5"/>
      <c r="YG257" s="5"/>
      <c r="YH257" s="5"/>
      <c r="YI257" s="5"/>
      <c r="YJ257" s="5"/>
      <c r="YK257" s="5"/>
      <c r="YL257" s="5"/>
      <c r="YM257" s="5"/>
      <c r="YN257" s="5"/>
      <c r="YO257" s="5"/>
      <c r="YP257" s="5"/>
      <c r="YQ257" s="5"/>
      <c r="YR257" s="5"/>
      <c r="YS257" s="5"/>
      <c r="YT257" s="5"/>
      <c r="YU257" s="5"/>
      <c r="YV257" s="5"/>
      <c r="YW257" s="5"/>
      <c r="YX257" s="5"/>
      <c r="YY257" s="5"/>
      <c r="YZ257" s="5"/>
      <c r="ZA257" s="5"/>
      <c r="ZB257" s="5"/>
      <c r="ZC257" s="5"/>
      <c r="ZD257" s="5"/>
      <c r="ZE257" s="5"/>
      <c r="ZF257" s="5"/>
      <c r="ZG257" s="5"/>
      <c r="ZH257" s="5"/>
      <c r="ZI257" s="5"/>
      <c r="ZJ257" s="5"/>
      <c r="ZK257" s="5"/>
      <c r="ZL257" s="5"/>
      <c r="ZM257" s="5"/>
      <c r="ZN257" s="5"/>
      <c r="ZO257" s="5"/>
      <c r="ZP257" s="5"/>
      <c r="ZQ257" s="5"/>
      <c r="ZR257" s="5"/>
      <c r="ZS257" s="5"/>
      <c r="ZT257" s="5"/>
      <c r="ZU257" s="5"/>
      <c r="ZV257" s="5"/>
      <c r="ZW257" s="5"/>
      <c r="ZX257" s="5"/>
      <c r="ZY257" s="5"/>
      <c r="ZZ257" s="5"/>
      <c r="AAA257" s="5"/>
      <c r="AAB257" s="5"/>
      <c r="AAC257" s="5"/>
      <c r="AAD257" s="5"/>
      <c r="AAE257" s="5"/>
      <c r="AAF257" s="5"/>
      <c r="AAG257" s="5"/>
      <c r="AAH257" s="5"/>
      <c r="AAI257" s="5"/>
      <c r="AAJ257" s="5"/>
      <c r="AAK257" s="5"/>
      <c r="AAL257" s="5"/>
      <c r="AAM257" s="5"/>
      <c r="AAN257" s="5"/>
      <c r="AAO257" s="5"/>
      <c r="AAP257" s="5"/>
      <c r="AAQ257" s="5"/>
      <c r="AAR257" s="5"/>
      <c r="AAS257" s="5"/>
      <c r="AAT257" s="5"/>
      <c r="AAU257" s="5"/>
      <c r="AAV257" s="5"/>
      <c r="AAW257" s="5"/>
      <c r="AAX257" s="5"/>
      <c r="AAY257" s="5"/>
      <c r="AAZ257" s="5"/>
      <c r="ABA257" s="5"/>
      <c r="ABB257" s="5"/>
      <c r="ABC257" s="5"/>
      <c r="ABD257" s="5"/>
      <c r="ABE257" s="5"/>
      <c r="ABF257" s="5"/>
      <c r="ABG257" s="5"/>
      <c r="ABH257" s="5"/>
      <c r="ABI257" s="5"/>
      <c r="ABJ257" s="5"/>
      <c r="ABK257" s="5"/>
      <c r="ABL257" s="5"/>
      <c r="ABM257" s="5"/>
      <c r="ABN257" s="5"/>
      <c r="ABO257" s="5"/>
      <c r="ABP257" s="5"/>
      <c r="ABQ257" s="5"/>
      <c r="ABR257" s="5"/>
      <c r="ABS257" s="5"/>
      <c r="ABT257" s="5"/>
      <c r="ABU257" s="5"/>
      <c r="ABV257" s="5"/>
      <c r="ABW257" s="5"/>
      <c r="ABX257" s="5"/>
      <c r="ABY257" s="5"/>
      <c r="ABZ257" s="5"/>
      <c r="ACA257" s="5"/>
      <c r="ACB257" s="5"/>
      <c r="ACC257" s="5"/>
      <c r="ACD257" s="5"/>
      <c r="ACE257" s="5"/>
      <c r="ACF257" s="5"/>
      <c r="ACG257" s="5"/>
      <c r="ACH257" s="5"/>
      <c r="ACI257" s="5"/>
      <c r="ACJ257" s="5"/>
      <c r="ACK257" s="5"/>
      <c r="ACL257" s="5"/>
      <c r="ACM257" s="5"/>
      <c r="ACN257" s="5"/>
      <c r="ACO257" s="5"/>
      <c r="ACP257" s="5"/>
      <c r="ACQ257" s="5"/>
      <c r="ACR257" s="5"/>
      <c r="ACS257" s="5"/>
      <c r="ACT257" s="5"/>
      <c r="ACU257" s="5"/>
      <c r="ACV257" s="5"/>
      <c r="ACW257" s="5"/>
      <c r="ACX257" s="5"/>
      <c r="ACY257" s="5"/>
      <c r="ACZ257" s="5"/>
      <c r="ADA257" s="5"/>
      <c r="ADB257" s="5"/>
      <c r="ADC257" s="5"/>
      <c r="ADD257" s="5"/>
      <c r="ADE257" s="5"/>
      <c r="ADF257" s="5"/>
      <c r="ADG257" s="5"/>
      <c r="ADH257" s="5"/>
      <c r="ADI257" s="5"/>
      <c r="ADJ257" s="5"/>
      <c r="ADK257" s="5"/>
      <c r="ADL257" s="5"/>
      <c r="ADM257" s="5"/>
      <c r="ADN257" s="5"/>
      <c r="ADO257" s="5"/>
      <c r="ADP257" s="5"/>
      <c r="ADQ257" s="5"/>
      <c r="ADR257" s="5"/>
      <c r="ADS257" s="5"/>
      <c r="ADT257" s="5"/>
      <c r="ADU257" s="5"/>
      <c r="ADV257" s="5"/>
      <c r="ADW257" s="5"/>
      <c r="ADX257" s="5"/>
      <c r="ADY257" s="5"/>
      <c r="ADZ257" s="5"/>
      <c r="AEA257" s="5"/>
      <c r="AEB257" s="5"/>
      <c r="AEC257" s="5"/>
      <c r="AED257" s="5"/>
      <c r="AEE257" s="5"/>
      <c r="AEF257" s="5"/>
      <c r="AEG257" s="5"/>
      <c r="AEH257" s="5"/>
      <c r="AEI257" s="5"/>
      <c r="AEJ257" s="5"/>
      <c r="AEK257" s="5"/>
      <c r="AEL257" s="5"/>
      <c r="AEM257" s="5"/>
      <c r="AEN257" s="5"/>
      <c r="AEO257" s="5"/>
      <c r="AEP257" s="5"/>
      <c r="AEQ257" s="5"/>
      <c r="AER257" s="5"/>
      <c r="AES257" s="5"/>
      <c r="AET257" s="5"/>
      <c r="AEU257" s="5"/>
      <c r="AEV257" s="5"/>
      <c r="AEW257" s="5"/>
      <c r="AEX257" s="5"/>
      <c r="AEY257" s="5"/>
      <c r="AEZ257" s="5"/>
      <c r="AFA257" s="5"/>
      <c r="AFB257" s="5"/>
      <c r="AFC257" s="5"/>
      <c r="AFD257" s="5"/>
      <c r="AFE257" s="5"/>
      <c r="AFF257" s="5"/>
      <c r="AFG257" s="5"/>
      <c r="AFH257" s="5"/>
      <c r="AFI257" s="5"/>
      <c r="AFJ257" s="5"/>
      <c r="AFK257" s="5"/>
      <c r="AFL257" s="5"/>
      <c r="AFM257" s="5"/>
      <c r="AFN257" s="5"/>
      <c r="AFO257" s="5"/>
      <c r="AFP257" s="5"/>
      <c r="AFQ257" s="5"/>
      <c r="AFR257" s="5"/>
      <c r="AFS257" s="5"/>
      <c r="AFT257" s="5"/>
      <c r="AFU257" s="5"/>
      <c r="AFV257" s="5"/>
      <c r="AFW257" s="5"/>
      <c r="AFX257" s="5"/>
      <c r="AFY257" s="5"/>
      <c r="AFZ257" s="5"/>
      <c r="AGA257" s="5"/>
      <c r="AGB257" s="5"/>
      <c r="AGC257" s="5"/>
      <c r="AGD257" s="5"/>
      <c r="AGE257" s="5"/>
      <c r="AGF257" s="5"/>
      <c r="AGG257" s="5"/>
      <c r="AGH257" s="5"/>
      <c r="AGI257" s="5"/>
      <c r="AGJ257" s="5"/>
      <c r="AGK257" s="5"/>
      <c r="AGL257" s="5"/>
      <c r="AGM257" s="5"/>
      <c r="AGN257" s="5"/>
      <c r="AGO257" s="5"/>
      <c r="AGP257" s="5"/>
      <c r="AGQ257" s="5"/>
      <c r="AGR257" s="5"/>
      <c r="AGS257" s="5"/>
      <c r="AGT257" s="5"/>
      <c r="AGU257" s="5"/>
      <c r="AGV257" s="5"/>
      <c r="AGW257" s="5"/>
      <c r="AGX257" s="5"/>
      <c r="AGY257" s="5"/>
      <c r="AGZ257" s="5"/>
      <c r="AHA257" s="5"/>
      <c r="AHB257" s="5"/>
      <c r="AHC257" s="5"/>
      <c r="AHD257" s="5"/>
      <c r="AHE257" s="5"/>
      <c r="AHF257" s="5"/>
      <c r="AHG257" s="5"/>
      <c r="AHH257" s="5"/>
      <c r="AHI257" s="5"/>
      <c r="AHJ257" s="5"/>
      <c r="AHK257" s="5"/>
      <c r="AHL257" s="5"/>
      <c r="AHM257" s="5"/>
      <c r="AHN257" s="5"/>
      <c r="AHO257" s="5"/>
      <c r="AHP257" s="5"/>
      <c r="AHQ257" s="5"/>
      <c r="AHR257" s="5"/>
      <c r="AHS257" s="5"/>
      <c r="AHT257" s="5"/>
      <c r="AHU257" s="5"/>
      <c r="AHV257" s="5"/>
      <c r="AHW257" s="5"/>
      <c r="AHX257" s="5"/>
      <c r="AHY257" s="5"/>
      <c r="AHZ257" s="5"/>
      <c r="AIA257" s="5"/>
      <c r="AIB257" s="5"/>
      <c r="AIC257" s="5"/>
      <c r="AID257" s="5"/>
      <c r="AIE257" s="5"/>
      <c r="AIF257" s="5"/>
      <c r="AIG257" s="5"/>
      <c r="AIH257" s="5"/>
      <c r="AII257" s="5"/>
      <c r="AIJ257" s="5"/>
      <c r="AIK257" s="5"/>
      <c r="AIL257" s="5"/>
      <c r="AIM257" s="5"/>
      <c r="AIN257" s="5"/>
      <c r="AIO257" s="5"/>
      <c r="AIP257" s="5"/>
      <c r="AIQ257" s="5"/>
      <c r="AIR257" s="5"/>
      <c r="AIS257" s="5"/>
      <c r="AIT257" s="5"/>
      <c r="AIU257" s="5"/>
      <c r="AIV257" s="5"/>
      <c r="AIW257" s="5"/>
      <c r="AIX257" s="5"/>
      <c r="AIY257" s="5"/>
      <c r="AIZ257" s="5"/>
      <c r="AJA257" s="5"/>
      <c r="AJB257" s="5"/>
      <c r="AJC257" s="5"/>
      <c r="AJD257" s="5"/>
      <c r="AJE257" s="5"/>
      <c r="AJF257" s="5"/>
      <c r="AJG257" s="5"/>
      <c r="AJH257" s="5"/>
      <c r="AJI257" s="5"/>
      <c r="AJJ257" s="5"/>
      <c r="AJK257" s="5"/>
      <c r="AJL257" s="5"/>
      <c r="AJM257" s="5"/>
      <c r="AJN257" s="5"/>
      <c r="AJO257" s="5"/>
      <c r="AJP257" s="5"/>
      <c r="AJQ257" s="5"/>
      <c r="AJR257" s="5"/>
      <c r="AJS257" s="5"/>
      <c r="AJT257" s="5"/>
      <c r="AJU257" s="5"/>
      <c r="AJV257" s="5"/>
      <c r="AJW257" s="5"/>
      <c r="AJX257" s="5"/>
      <c r="AJY257" s="5"/>
      <c r="AJZ257" s="5"/>
      <c r="AKA257" s="5"/>
      <c r="AKB257" s="5"/>
      <c r="AKC257" s="5"/>
      <c r="AKD257" s="5"/>
      <c r="AKE257" s="5"/>
      <c r="AKF257" s="5"/>
      <c r="AKG257" s="5"/>
      <c r="AKH257" s="5"/>
      <c r="AKI257" s="5"/>
      <c r="AKJ257" s="5"/>
      <c r="AKK257" s="5"/>
      <c r="AKL257" s="5"/>
      <c r="AKM257" s="5"/>
      <c r="AKN257" s="5"/>
      <c r="AKO257" s="5"/>
      <c r="AKP257" s="5"/>
      <c r="AKQ257" s="5"/>
      <c r="AKR257" s="5"/>
      <c r="AKS257" s="5"/>
      <c r="AKT257" s="5"/>
      <c r="AKU257" s="5"/>
      <c r="AKV257" s="5"/>
      <c r="AKW257" s="5"/>
      <c r="AKX257" s="5"/>
      <c r="AKY257" s="5"/>
      <c r="AKZ257" s="5"/>
      <c r="ALA257" s="5"/>
      <c r="ALB257" s="5"/>
      <c r="ALC257" s="5"/>
      <c r="ALD257" s="5"/>
      <c r="ALE257" s="5"/>
      <c r="ALF257" s="5"/>
      <c r="ALG257" s="5"/>
      <c r="ALH257" s="5"/>
      <c r="ALI257" s="5"/>
      <c r="ALJ257" s="5"/>
      <c r="ALK257" s="5"/>
      <c r="ALL257" s="5"/>
      <c r="ALM257" s="5"/>
      <c r="ALN257" s="5"/>
      <c r="ALO257" s="5"/>
      <c r="ALP257" s="5"/>
      <c r="ALQ257" s="5"/>
      <c r="ALR257" s="5"/>
      <c r="ALS257" s="5"/>
      <c r="ALT257" s="5"/>
      <c r="ALU257" s="5"/>
      <c r="ALV257" s="5"/>
      <c r="ALW257" s="5"/>
      <c r="ALX257" s="5"/>
      <c r="ALY257" s="5"/>
      <c r="ALZ257" s="5"/>
      <c r="AMA257" s="5"/>
      <c r="AMB257" s="5"/>
      <c r="AMC257" s="5"/>
      <c r="AMD257" s="5"/>
      <c r="AME257" s="5"/>
      <c r="AMF257" s="5"/>
      <c r="AMG257" s="5"/>
      <c r="AMH257" s="5"/>
      <c r="AMI257" s="5"/>
      <c r="AMJ257" s="5"/>
      <c r="AMK257" s="5"/>
    </row>
    <row r="258" spans="1:1025" ht="79.5" customHeight="1">
      <c r="A258" s="25">
        <v>1</v>
      </c>
      <c r="B258" s="103" t="s">
        <v>406</v>
      </c>
      <c r="C258" s="107">
        <v>1967</v>
      </c>
      <c r="D258" s="107" t="s">
        <v>37</v>
      </c>
      <c r="E258" s="184" t="s">
        <v>330</v>
      </c>
      <c r="F258" s="107">
        <v>2</v>
      </c>
      <c r="G258" s="107">
        <v>3</v>
      </c>
      <c r="H258" s="281">
        <v>540.29999999999995</v>
      </c>
      <c r="I258" s="281">
        <v>520.1</v>
      </c>
      <c r="J258" s="281">
        <v>271.10000000000002</v>
      </c>
      <c r="K258" s="291">
        <v>36</v>
      </c>
      <c r="L258" s="276">
        <f>P258</f>
        <v>2832042.88</v>
      </c>
      <c r="M258" s="105" t="s">
        <v>37</v>
      </c>
      <c r="N258" s="105" t="s">
        <v>37</v>
      </c>
      <c r="O258" s="105" t="s">
        <v>37</v>
      </c>
      <c r="P258" s="104">
        <f>356398.47+88958.42+787262.95+879099.89+413009.96+307313.19</f>
        <v>2832042.88</v>
      </c>
      <c r="Q258" s="100" t="s">
        <v>39</v>
      </c>
      <c r="R258" s="19" t="s">
        <v>407</v>
      </c>
      <c r="S258" s="38">
        <v>5701.55</v>
      </c>
      <c r="T258" s="39">
        <v>12603.98</v>
      </c>
      <c r="U258" s="35">
        <v>42369</v>
      </c>
      <c r="V258" s="11">
        <v>6</v>
      </c>
    </row>
    <row r="259" spans="1:1025" ht="47.25">
      <c r="A259" s="25">
        <v>2</v>
      </c>
      <c r="B259" s="103" t="s">
        <v>408</v>
      </c>
      <c r="C259" s="107">
        <v>1959</v>
      </c>
      <c r="D259" s="107" t="s">
        <v>37</v>
      </c>
      <c r="E259" s="184" t="s">
        <v>330</v>
      </c>
      <c r="F259" s="107">
        <v>2</v>
      </c>
      <c r="G259" s="107">
        <v>1</v>
      </c>
      <c r="H259" s="281">
        <v>421.7</v>
      </c>
      <c r="I259" s="281">
        <v>401.5</v>
      </c>
      <c r="J259" s="281"/>
      <c r="K259" s="291">
        <v>24</v>
      </c>
      <c r="L259" s="276">
        <f>P259</f>
        <v>25253.3</v>
      </c>
      <c r="M259" s="105" t="s">
        <v>37</v>
      </c>
      <c r="N259" s="105" t="s">
        <v>37</v>
      </c>
      <c r="O259" s="105" t="s">
        <v>37</v>
      </c>
      <c r="P259" s="104">
        <v>25253.3</v>
      </c>
      <c r="Q259" s="100" t="s">
        <v>39</v>
      </c>
      <c r="R259" s="19" t="s">
        <v>297</v>
      </c>
      <c r="S259" s="37">
        <v>64.84</v>
      </c>
      <c r="T259" s="37"/>
      <c r="U259" s="35">
        <v>42369</v>
      </c>
      <c r="V259" s="11">
        <v>1</v>
      </c>
    </row>
    <row r="260" spans="1:1025" s="179" customFormat="1" ht="38.25" customHeight="1">
      <c r="A260" s="245" t="s">
        <v>409</v>
      </c>
      <c r="B260" s="246"/>
      <c r="C260" s="246"/>
      <c r="D260" s="246"/>
      <c r="E260" s="246"/>
      <c r="F260" s="246"/>
      <c r="G260" s="247"/>
      <c r="H260" s="292">
        <f t="shared" ref="H260:P260" si="39">SUM(H258:H259)</f>
        <v>962</v>
      </c>
      <c r="I260" s="292">
        <f t="shared" si="39"/>
        <v>921.6</v>
      </c>
      <c r="J260" s="292">
        <f t="shared" si="39"/>
        <v>271.10000000000002</v>
      </c>
      <c r="K260" s="293">
        <f t="shared" si="39"/>
        <v>60</v>
      </c>
      <c r="L260" s="292">
        <f t="shared" si="39"/>
        <v>2857296.18</v>
      </c>
      <c r="M260" s="181">
        <f t="shared" si="39"/>
        <v>0</v>
      </c>
      <c r="N260" s="181">
        <f t="shared" si="39"/>
        <v>0</v>
      </c>
      <c r="O260" s="181">
        <f t="shared" si="39"/>
        <v>0</v>
      </c>
      <c r="P260" s="181">
        <f t="shared" si="39"/>
        <v>2857296.18</v>
      </c>
      <c r="Q260" s="28">
        <v>0</v>
      </c>
      <c r="R260" s="40" t="s">
        <v>105</v>
      </c>
      <c r="S260" s="40" t="s">
        <v>105</v>
      </c>
      <c r="T260" s="41" t="s">
        <v>105</v>
      </c>
      <c r="U260" s="40" t="s">
        <v>105</v>
      </c>
      <c r="V260" s="178"/>
    </row>
    <row r="261" spans="1:1025" s="172" customFormat="1" ht="28.5" customHeight="1">
      <c r="A261" s="252" t="s">
        <v>410</v>
      </c>
      <c r="B261" s="252"/>
      <c r="C261" s="252"/>
      <c r="D261" s="252"/>
      <c r="E261" s="252"/>
      <c r="F261" s="252"/>
      <c r="G261" s="252"/>
      <c r="H261" s="252"/>
      <c r="I261" s="252"/>
      <c r="J261" s="252"/>
      <c r="K261" s="252"/>
      <c r="L261" s="252"/>
      <c r="M261" s="252"/>
      <c r="N261" s="252"/>
      <c r="O261" s="252"/>
      <c r="P261" s="252"/>
      <c r="Q261" s="252"/>
      <c r="R261" s="252"/>
      <c r="S261" s="252"/>
      <c r="T261" s="252"/>
      <c r="U261" s="252"/>
      <c r="V261" s="18"/>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c r="DI261" s="5"/>
      <c r="DJ261" s="5"/>
      <c r="DK261" s="5"/>
      <c r="DL261" s="5"/>
      <c r="DM261" s="5"/>
      <c r="DN261" s="5"/>
      <c r="DO261" s="5"/>
      <c r="DP261" s="5"/>
      <c r="DQ261" s="5"/>
      <c r="DR261" s="5"/>
      <c r="DS261" s="5"/>
      <c r="DT261" s="5"/>
      <c r="DU261" s="5"/>
      <c r="DV261" s="5"/>
      <c r="DW261" s="5"/>
      <c r="DX261" s="5"/>
      <c r="DY261" s="5"/>
      <c r="DZ261" s="5"/>
      <c r="EA261" s="5"/>
      <c r="EB261" s="5"/>
      <c r="EC261" s="5"/>
      <c r="ED261" s="5"/>
      <c r="EE261" s="5"/>
      <c r="EF261" s="5"/>
      <c r="EG261" s="5"/>
      <c r="EH261" s="5"/>
      <c r="EI261" s="5"/>
      <c r="EJ261" s="5"/>
      <c r="EK261" s="5"/>
      <c r="EL261" s="5"/>
      <c r="EM261" s="5"/>
      <c r="EN261" s="5"/>
      <c r="EO261" s="5"/>
      <c r="EP261" s="5"/>
      <c r="EQ261" s="5"/>
      <c r="ER261" s="5"/>
      <c r="ES261" s="5"/>
      <c r="ET261" s="5"/>
      <c r="EU261" s="5"/>
      <c r="EV261" s="5"/>
      <c r="EW261" s="5"/>
      <c r="EX261" s="5"/>
      <c r="EY261" s="5"/>
      <c r="EZ261" s="5"/>
      <c r="FA261" s="5"/>
      <c r="FB261" s="5"/>
      <c r="FC261" s="5"/>
      <c r="FD261" s="5"/>
      <c r="FE261" s="5"/>
      <c r="FF261" s="5"/>
      <c r="FG261" s="5"/>
      <c r="FH261" s="5"/>
      <c r="FI261" s="5"/>
      <c r="FJ261" s="5"/>
      <c r="FK261" s="5"/>
      <c r="FL261" s="5"/>
      <c r="FM261" s="5"/>
      <c r="FN261" s="5"/>
      <c r="FO261" s="5"/>
      <c r="FP261" s="5"/>
      <c r="FQ261" s="5"/>
      <c r="FR261" s="5"/>
      <c r="FS261" s="5"/>
      <c r="FT261" s="5"/>
      <c r="FU261" s="5"/>
      <c r="FV261" s="5"/>
      <c r="FW261" s="5"/>
      <c r="FX261" s="5"/>
      <c r="FY261" s="5"/>
      <c r="FZ261" s="5"/>
      <c r="GA261" s="5"/>
      <c r="GB261" s="5"/>
      <c r="GC261" s="5"/>
      <c r="GD261" s="5"/>
      <c r="GE261" s="5"/>
      <c r="GF261" s="5"/>
      <c r="GG261" s="5"/>
      <c r="GH261" s="5"/>
      <c r="GI261" s="5"/>
      <c r="GJ261" s="5"/>
      <c r="GK261" s="5"/>
      <c r="GL261" s="5"/>
      <c r="GM261" s="5"/>
      <c r="GN261" s="5"/>
      <c r="GO261" s="5"/>
      <c r="GP261" s="5"/>
      <c r="GQ261" s="5"/>
      <c r="GR261" s="5"/>
      <c r="GS261" s="5"/>
      <c r="GT261" s="5"/>
      <c r="GU261" s="5"/>
      <c r="GV261" s="5"/>
      <c r="GW261" s="5"/>
      <c r="GX261" s="5"/>
      <c r="GY261" s="5"/>
      <c r="GZ261" s="5"/>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c r="IC261" s="5"/>
      <c r="ID261" s="5"/>
      <c r="IE261" s="5"/>
      <c r="IF261" s="5"/>
      <c r="IG261" s="5"/>
      <c r="IH261" s="5"/>
      <c r="II261" s="5"/>
      <c r="IJ261" s="5"/>
      <c r="IK261" s="5"/>
      <c r="IL261" s="5"/>
      <c r="IM261" s="5"/>
      <c r="IN261" s="5"/>
      <c r="IO261" s="5"/>
      <c r="IP261" s="5"/>
      <c r="IQ261" s="5"/>
      <c r="IR261" s="5"/>
      <c r="IS261" s="5"/>
      <c r="IT261" s="5"/>
      <c r="IU261" s="5"/>
      <c r="IV261" s="5"/>
      <c r="IW261" s="5"/>
      <c r="IX261" s="5"/>
      <c r="IY261" s="5"/>
      <c r="IZ261" s="5"/>
      <c r="JA261" s="5"/>
      <c r="JB261" s="5"/>
      <c r="JC261" s="5"/>
      <c r="JD261" s="5"/>
      <c r="JE261" s="5"/>
      <c r="JF261" s="5"/>
      <c r="JG261" s="5"/>
      <c r="JH261" s="5"/>
      <c r="JI261" s="5"/>
      <c r="JJ261" s="5"/>
      <c r="JK261" s="5"/>
      <c r="JL261" s="5"/>
      <c r="JM261" s="5"/>
      <c r="JN261" s="5"/>
      <c r="JO261" s="5"/>
      <c r="JP261" s="5"/>
      <c r="JQ261" s="5"/>
      <c r="JR261" s="5"/>
      <c r="JS261" s="5"/>
      <c r="JT261" s="5"/>
      <c r="JU261" s="5"/>
      <c r="JV261" s="5"/>
      <c r="JW261" s="5"/>
      <c r="JX261" s="5"/>
      <c r="JY261" s="5"/>
      <c r="JZ261" s="5"/>
      <c r="KA261" s="5"/>
      <c r="KB261" s="5"/>
      <c r="KC261" s="5"/>
      <c r="KD261" s="5"/>
      <c r="KE261" s="5"/>
      <c r="KF261" s="5"/>
      <c r="KG261" s="5"/>
      <c r="KH261" s="5"/>
      <c r="KI261" s="5"/>
      <c r="KJ261" s="5"/>
      <c r="KK261" s="5"/>
      <c r="KL261" s="5"/>
      <c r="KM261" s="5"/>
      <c r="KN261" s="5"/>
      <c r="KO261" s="5"/>
      <c r="KP261" s="5"/>
      <c r="KQ261" s="5"/>
      <c r="KR261" s="5"/>
      <c r="KS261" s="5"/>
      <c r="KT261" s="5"/>
      <c r="KU261" s="5"/>
      <c r="KV261" s="5"/>
      <c r="KW261" s="5"/>
      <c r="KX261" s="5"/>
      <c r="KY261" s="5"/>
      <c r="KZ261" s="5"/>
      <c r="LA261" s="5"/>
      <c r="LB261" s="5"/>
      <c r="LC261" s="5"/>
      <c r="LD261" s="5"/>
      <c r="LE261" s="5"/>
      <c r="LF261" s="5"/>
      <c r="LG261" s="5"/>
      <c r="LH261" s="5"/>
      <c r="LI261" s="5"/>
      <c r="LJ261" s="5"/>
      <c r="LK261" s="5"/>
      <c r="LL261" s="5"/>
      <c r="LM261" s="5"/>
      <c r="LN261" s="5"/>
      <c r="LO261" s="5"/>
      <c r="LP261" s="5"/>
      <c r="LQ261" s="5"/>
      <c r="LR261" s="5"/>
      <c r="LS261" s="5"/>
      <c r="LT261" s="5"/>
      <c r="LU261" s="5"/>
      <c r="LV261" s="5"/>
      <c r="LW261" s="5"/>
      <c r="LX261" s="5"/>
      <c r="LY261" s="5"/>
      <c r="LZ261" s="5"/>
      <c r="MA261" s="5"/>
      <c r="MB261" s="5"/>
      <c r="MC261" s="5"/>
      <c r="MD261" s="5"/>
      <c r="ME261" s="5"/>
      <c r="MF261" s="5"/>
      <c r="MG261" s="5"/>
      <c r="MH261" s="5"/>
      <c r="MI261" s="5"/>
      <c r="MJ261" s="5"/>
      <c r="MK261" s="5"/>
      <c r="ML261" s="5"/>
      <c r="MM261" s="5"/>
      <c r="MN261" s="5"/>
      <c r="MO261" s="5"/>
      <c r="MP261" s="5"/>
      <c r="MQ261" s="5"/>
      <c r="MR261" s="5"/>
      <c r="MS261" s="5"/>
      <c r="MT261" s="5"/>
      <c r="MU261" s="5"/>
      <c r="MV261" s="5"/>
      <c r="MW261" s="5"/>
      <c r="MX261" s="5"/>
      <c r="MY261" s="5"/>
      <c r="MZ261" s="5"/>
      <c r="NA261" s="5"/>
      <c r="NB261" s="5"/>
      <c r="NC261" s="5"/>
      <c r="ND261" s="5"/>
      <c r="NE261" s="5"/>
      <c r="NF261" s="5"/>
      <c r="NG261" s="5"/>
      <c r="NH261" s="5"/>
      <c r="NI261" s="5"/>
      <c r="NJ261" s="5"/>
      <c r="NK261" s="5"/>
      <c r="NL261" s="5"/>
      <c r="NM261" s="5"/>
      <c r="NN261" s="5"/>
      <c r="NO261" s="5"/>
      <c r="NP261" s="5"/>
      <c r="NQ261" s="5"/>
      <c r="NR261" s="5"/>
      <c r="NS261" s="5"/>
      <c r="NT261" s="5"/>
      <c r="NU261" s="5"/>
      <c r="NV261" s="5"/>
      <c r="NW261" s="5"/>
      <c r="NX261" s="5"/>
      <c r="NY261" s="5"/>
      <c r="NZ261" s="5"/>
      <c r="OA261" s="5"/>
      <c r="OB261" s="5"/>
      <c r="OC261" s="5"/>
      <c r="OD261" s="5"/>
      <c r="OE261" s="5"/>
      <c r="OF261" s="5"/>
      <c r="OG261" s="5"/>
      <c r="OH261" s="5"/>
      <c r="OI261" s="5"/>
      <c r="OJ261" s="5"/>
      <c r="OK261" s="5"/>
      <c r="OL261" s="5"/>
      <c r="OM261" s="5"/>
      <c r="ON261" s="5"/>
      <c r="OO261" s="5"/>
      <c r="OP261" s="5"/>
      <c r="OQ261" s="5"/>
      <c r="OR261" s="5"/>
      <c r="OS261" s="5"/>
      <c r="OT261" s="5"/>
      <c r="OU261" s="5"/>
      <c r="OV261" s="5"/>
      <c r="OW261" s="5"/>
      <c r="OX261" s="5"/>
      <c r="OY261" s="5"/>
      <c r="OZ261" s="5"/>
      <c r="PA261" s="5"/>
      <c r="PB261" s="5"/>
      <c r="PC261" s="5"/>
      <c r="PD261" s="5"/>
      <c r="PE261" s="5"/>
      <c r="PF261" s="5"/>
      <c r="PG261" s="5"/>
      <c r="PH261" s="5"/>
      <c r="PI261" s="5"/>
      <c r="PJ261" s="5"/>
      <c r="PK261" s="5"/>
      <c r="PL261" s="5"/>
      <c r="PM261" s="5"/>
      <c r="PN261" s="5"/>
      <c r="PO261" s="5"/>
      <c r="PP261" s="5"/>
      <c r="PQ261" s="5"/>
      <c r="PR261" s="5"/>
      <c r="PS261" s="5"/>
      <c r="PT261" s="5"/>
      <c r="PU261" s="5"/>
      <c r="PV261" s="5"/>
      <c r="PW261" s="5"/>
      <c r="PX261" s="5"/>
      <c r="PY261" s="5"/>
      <c r="PZ261" s="5"/>
      <c r="QA261" s="5"/>
      <c r="QB261" s="5"/>
      <c r="QC261" s="5"/>
      <c r="QD261" s="5"/>
      <c r="QE261" s="5"/>
      <c r="QF261" s="5"/>
      <c r="QG261" s="5"/>
      <c r="QH261" s="5"/>
      <c r="QI261" s="5"/>
      <c r="QJ261" s="5"/>
      <c r="QK261" s="5"/>
      <c r="QL261" s="5"/>
      <c r="QM261" s="5"/>
      <c r="QN261" s="5"/>
      <c r="QO261" s="5"/>
      <c r="QP261" s="5"/>
      <c r="QQ261" s="5"/>
      <c r="QR261" s="5"/>
      <c r="QS261" s="5"/>
      <c r="QT261" s="5"/>
      <c r="QU261" s="5"/>
      <c r="QV261" s="5"/>
      <c r="QW261" s="5"/>
      <c r="QX261" s="5"/>
      <c r="QY261" s="5"/>
      <c r="QZ261" s="5"/>
      <c r="RA261" s="5"/>
      <c r="RB261" s="5"/>
      <c r="RC261" s="5"/>
      <c r="RD261" s="5"/>
      <c r="RE261" s="5"/>
      <c r="RF261" s="5"/>
      <c r="RG261" s="5"/>
      <c r="RH261" s="5"/>
      <c r="RI261" s="5"/>
      <c r="RJ261" s="5"/>
      <c r="RK261" s="5"/>
      <c r="RL261" s="5"/>
      <c r="RM261" s="5"/>
      <c r="RN261" s="5"/>
      <c r="RO261" s="5"/>
      <c r="RP261" s="5"/>
      <c r="RQ261" s="5"/>
      <c r="RR261" s="5"/>
      <c r="RS261" s="5"/>
      <c r="RT261" s="5"/>
      <c r="RU261" s="5"/>
      <c r="RV261" s="5"/>
      <c r="RW261" s="5"/>
      <c r="RX261" s="5"/>
      <c r="RY261" s="5"/>
      <c r="RZ261" s="5"/>
      <c r="SA261" s="5"/>
      <c r="SB261" s="5"/>
      <c r="SC261" s="5"/>
      <c r="SD261" s="5"/>
      <c r="SE261" s="5"/>
      <c r="SF261" s="5"/>
      <c r="SG261" s="5"/>
      <c r="SH261" s="5"/>
      <c r="SI261" s="5"/>
      <c r="SJ261" s="5"/>
      <c r="SK261" s="5"/>
      <c r="SL261" s="5"/>
      <c r="SM261" s="5"/>
      <c r="SN261" s="5"/>
      <c r="SO261" s="5"/>
      <c r="SP261" s="5"/>
      <c r="SQ261" s="5"/>
      <c r="SR261" s="5"/>
      <c r="SS261" s="5"/>
      <c r="ST261" s="5"/>
      <c r="SU261" s="5"/>
      <c r="SV261" s="5"/>
      <c r="SW261" s="5"/>
      <c r="SX261" s="5"/>
      <c r="SY261" s="5"/>
      <c r="SZ261" s="5"/>
      <c r="TA261" s="5"/>
      <c r="TB261" s="5"/>
      <c r="TC261" s="5"/>
      <c r="TD261" s="5"/>
      <c r="TE261" s="5"/>
      <c r="TF261" s="5"/>
      <c r="TG261" s="5"/>
      <c r="TH261" s="5"/>
      <c r="TI261" s="5"/>
      <c r="TJ261" s="5"/>
      <c r="TK261" s="5"/>
      <c r="TL261" s="5"/>
      <c r="TM261" s="5"/>
      <c r="TN261" s="5"/>
      <c r="TO261" s="5"/>
      <c r="TP261" s="5"/>
      <c r="TQ261" s="5"/>
      <c r="TR261" s="5"/>
      <c r="TS261" s="5"/>
      <c r="TT261" s="5"/>
      <c r="TU261" s="5"/>
      <c r="TV261" s="5"/>
      <c r="TW261" s="5"/>
      <c r="TX261" s="5"/>
      <c r="TY261" s="5"/>
      <c r="TZ261" s="5"/>
      <c r="UA261" s="5"/>
      <c r="UB261" s="5"/>
      <c r="UC261" s="5"/>
      <c r="UD261" s="5"/>
      <c r="UE261" s="5"/>
      <c r="UF261" s="5"/>
      <c r="UG261" s="5"/>
      <c r="UH261" s="5"/>
      <c r="UI261" s="5"/>
      <c r="UJ261" s="5"/>
      <c r="UK261" s="5"/>
      <c r="UL261" s="5"/>
      <c r="UM261" s="5"/>
      <c r="UN261" s="5"/>
      <c r="UO261" s="5"/>
      <c r="UP261" s="5"/>
      <c r="UQ261" s="5"/>
      <c r="UR261" s="5"/>
      <c r="US261" s="5"/>
      <c r="UT261" s="5"/>
      <c r="UU261" s="5"/>
      <c r="UV261" s="5"/>
      <c r="UW261" s="5"/>
      <c r="UX261" s="5"/>
      <c r="UY261" s="5"/>
      <c r="UZ261" s="5"/>
      <c r="VA261" s="5"/>
      <c r="VB261" s="5"/>
      <c r="VC261" s="5"/>
      <c r="VD261" s="5"/>
      <c r="VE261" s="5"/>
      <c r="VF261" s="5"/>
      <c r="VG261" s="5"/>
      <c r="VH261" s="5"/>
      <c r="VI261" s="5"/>
      <c r="VJ261" s="5"/>
      <c r="VK261" s="5"/>
      <c r="VL261" s="5"/>
      <c r="VM261" s="5"/>
      <c r="VN261" s="5"/>
      <c r="VO261" s="5"/>
      <c r="VP261" s="5"/>
      <c r="VQ261" s="5"/>
      <c r="VR261" s="5"/>
      <c r="VS261" s="5"/>
      <c r="VT261" s="5"/>
      <c r="VU261" s="5"/>
      <c r="VV261" s="5"/>
      <c r="VW261" s="5"/>
      <c r="VX261" s="5"/>
      <c r="VY261" s="5"/>
      <c r="VZ261" s="5"/>
      <c r="WA261" s="5"/>
      <c r="WB261" s="5"/>
      <c r="WC261" s="5"/>
      <c r="WD261" s="5"/>
      <c r="WE261" s="5"/>
      <c r="WF261" s="5"/>
      <c r="WG261" s="5"/>
      <c r="WH261" s="5"/>
      <c r="WI261" s="5"/>
      <c r="WJ261" s="5"/>
      <c r="WK261" s="5"/>
      <c r="WL261" s="5"/>
      <c r="WM261" s="5"/>
      <c r="WN261" s="5"/>
      <c r="WO261" s="5"/>
      <c r="WP261" s="5"/>
      <c r="WQ261" s="5"/>
      <c r="WR261" s="5"/>
      <c r="WS261" s="5"/>
      <c r="WT261" s="5"/>
      <c r="WU261" s="5"/>
      <c r="WV261" s="5"/>
      <c r="WW261" s="5"/>
      <c r="WX261" s="5"/>
      <c r="WY261" s="5"/>
      <c r="WZ261" s="5"/>
      <c r="XA261" s="5"/>
      <c r="XB261" s="5"/>
      <c r="XC261" s="5"/>
      <c r="XD261" s="5"/>
      <c r="XE261" s="5"/>
      <c r="XF261" s="5"/>
      <c r="XG261" s="5"/>
      <c r="XH261" s="5"/>
      <c r="XI261" s="5"/>
      <c r="XJ261" s="5"/>
      <c r="XK261" s="5"/>
      <c r="XL261" s="5"/>
      <c r="XM261" s="5"/>
      <c r="XN261" s="5"/>
      <c r="XO261" s="5"/>
      <c r="XP261" s="5"/>
      <c r="XQ261" s="5"/>
      <c r="XR261" s="5"/>
      <c r="XS261" s="5"/>
      <c r="XT261" s="5"/>
      <c r="XU261" s="5"/>
      <c r="XV261" s="5"/>
      <c r="XW261" s="5"/>
      <c r="XX261" s="5"/>
      <c r="XY261" s="5"/>
      <c r="XZ261" s="5"/>
      <c r="YA261" s="5"/>
      <c r="YB261" s="5"/>
      <c r="YC261" s="5"/>
      <c r="YD261" s="5"/>
      <c r="YE261" s="5"/>
      <c r="YF261" s="5"/>
      <c r="YG261" s="5"/>
      <c r="YH261" s="5"/>
      <c r="YI261" s="5"/>
      <c r="YJ261" s="5"/>
      <c r="YK261" s="5"/>
      <c r="YL261" s="5"/>
      <c r="YM261" s="5"/>
      <c r="YN261" s="5"/>
      <c r="YO261" s="5"/>
      <c r="YP261" s="5"/>
      <c r="YQ261" s="5"/>
      <c r="YR261" s="5"/>
      <c r="YS261" s="5"/>
      <c r="YT261" s="5"/>
      <c r="YU261" s="5"/>
      <c r="YV261" s="5"/>
      <c r="YW261" s="5"/>
      <c r="YX261" s="5"/>
      <c r="YY261" s="5"/>
      <c r="YZ261" s="5"/>
      <c r="ZA261" s="5"/>
      <c r="ZB261" s="5"/>
      <c r="ZC261" s="5"/>
      <c r="ZD261" s="5"/>
      <c r="ZE261" s="5"/>
      <c r="ZF261" s="5"/>
      <c r="ZG261" s="5"/>
      <c r="ZH261" s="5"/>
      <c r="ZI261" s="5"/>
      <c r="ZJ261" s="5"/>
      <c r="ZK261" s="5"/>
      <c r="ZL261" s="5"/>
      <c r="ZM261" s="5"/>
      <c r="ZN261" s="5"/>
      <c r="ZO261" s="5"/>
      <c r="ZP261" s="5"/>
      <c r="ZQ261" s="5"/>
      <c r="ZR261" s="5"/>
      <c r="ZS261" s="5"/>
      <c r="ZT261" s="5"/>
      <c r="ZU261" s="5"/>
      <c r="ZV261" s="5"/>
      <c r="ZW261" s="5"/>
      <c r="ZX261" s="5"/>
      <c r="ZY261" s="5"/>
      <c r="ZZ261" s="5"/>
      <c r="AAA261" s="5"/>
      <c r="AAB261" s="5"/>
      <c r="AAC261" s="5"/>
      <c r="AAD261" s="5"/>
      <c r="AAE261" s="5"/>
      <c r="AAF261" s="5"/>
      <c r="AAG261" s="5"/>
      <c r="AAH261" s="5"/>
      <c r="AAI261" s="5"/>
      <c r="AAJ261" s="5"/>
      <c r="AAK261" s="5"/>
      <c r="AAL261" s="5"/>
      <c r="AAM261" s="5"/>
      <c r="AAN261" s="5"/>
      <c r="AAO261" s="5"/>
      <c r="AAP261" s="5"/>
      <c r="AAQ261" s="5"/>
      <c r="AAR261" s="5"/>
      <c r="AAS261" s="5"/>
      <c r="AAT261" s="5"/>
      <c r="AAU261" s="5"/>
      <c r="AAV261" s="5"/>
      <c r="AAW261" s="5"/>
      <c r="AAX261" s="5"/>
      <c r="AAY261" s="5"/>
      <c r="AAZ261" s="5"/>
      <c r="ABA261" s="5"/>
      <c r="ABB261" s="5"/>
      <c r="ABC261" s="5"/>
      <c r="ABD261" s="5"/>
      <c r="ABE261" s="5"/>
      <c r="ABF261" s="5"/>
      <c r="ABG261" s="5"/>
      <c r="ABH261" s="5"/>
      <c r="ABI261" s="5"/>
      <c r="ABJ261" s="5"/>
      <c r="ABK261" s="5"/>
      <c r="ABL261" s="5"/>
      <c r="ABM261" s="5"/>
      <c r="ABN261" s="5"/>
      <c r="ABO261" s="5"/>
      <c r="ABP261" s="5"/>
      <c r="ABQ261" s="5"/>
      <c r="ABR261" s="5"/>
      <c r="ABS261" s="5"/>
      <c r="ABT261" s="5"/>
      <c r="ABU261" s="5"/>
      <c r="ABV261" s="5"/>
      <c r="ABW261" s="5"/>
      <c r="ABX261" s="5"/>
      <c r="ABY261" s="5"/>
      <c r="ABZ261" s="5"/>
      <c r="ACA261" s="5"/>
      <c r="ACB261" s="5"/>
      <c r="ACC261" s="5"/>
      <c r="ACD261" s="5"/>
      <c r="ACE261" s="5"/>
      <c r="ACF261" s="5"/>
      <c r="ACG261" s="5"/>
      <c r="ACH261" s="5"/>
      <c r="ACI261" s="5"/>
      <c r="ACJ261" s="5"/>
      <c r="ACK261" s="5"/>
      <c r="ACL261" s="5"/>
      <c r="ACM261" s="5"/>
      <c r="ACN261" s="5"/>
      <c r="ACO261" s="5"/>
      <c r="ACP261" s="5"/>
      <c r="ACQ261" s="5"/>
      <c r="ACR261" s="5"/>
      <c r="ACS261" s="5"/>
      <c r="ACT261" s="5"/>
      <c r="ACU261" s="5"/>
      <c r="ACV261" s="5"/>
      <c r="ACW261" s="5"/>
      <c r="ACX261" s="5"/>
      <c r="ACY261" s="5"/>
      <c r="ACZ261" s="5"/>
      <c r="ADA261" s="5"/>
      <c r="ADB261" s="5"/>
      <c r="ADC261" s="5"/>
      <c r="ADD261" s="5"/>
      <c r="ADE261" s="5"/>
      <c r="ADF261" s="5"/>
      <c r="ADG261" s="5"/>
      <c r="ADH261" s="5"/>
      <c r="ADI261" s="5"/>
      <c r="ADJ261" s="5"/>
      <c r="ADK261" s="5"/>
      <c r="ADL261" s="5"/>
      <c r="ADM261" s="5"/>
      <c r="ADN261" s="5"/>
      <c r="ADO261" s="5"/>
      <c r="ADP261" s="5"/>
      <c r="ADQ261" s="5"/>
      <c r="ADR261" s="5"/>
      <c r="ADS261" s="5"/>
      <c r="ADT261" s="5"/>
      <c r="ADU261" s="5"/>
      <c r="ADV261" s="5"/>
      <c r="ADW261" s="5"/>
      <c r="ADX261" s="5"/>
      <c r="ADY261" s="5"/>
      <c r="ADZ261" s="5"/>
      <c r="AEA261" s="5"/>
      <c r="AEB261" s="5"/>
      <c r="AEC261" s="5"/>
      <c r="AED261" s="5"/>
      <c r="AEE261" s="5"/>
      <c r="AEF261" s="5"/>
      <c r="AEG261" s="5"/>
      <c r="AEH261" s="5"/>
      <c r="AEI261" s="5"/>
      <c r="AEJ261" s="5"/>
      <c r="AEK261" s="5"/>
      <c r="AEL261" s="5"/>
      <c r="AEM261" s="5"/>
      <c r="AEN261" s="5"/>
      <c r="AEO261" s="5"/>
      <c r="AEP261" s="5"/>
      <c r="AEQ261" s="5"/>
      <c r="AER261" s="5"/>
      <c r="AES261" s="5"/>
      <c r="AET261" s="5"/>
      <c r="AEU261" s="5"/>
      <c r="AEV261" s="5"/>
      <c r="AEW261" s="5"/>
      <c r="AEX261" s="5"/>
      <c r="AEY261" s="5"/>
      <c r="AEZ261" s="5"/>
      <c r="AFA261" s="5"/>
      <c r="AFB261" s="5"/>
      <c r="AFC261" s="5"/>
      <c r="AFD261" s="5"/>
      <c r="AFE261" s="5"/>
      <c r="AFF261" s="5"/>
      <c r="AFG261" s="5"/>
      <c r="AFH261" s="5"/>
      <c r="AFI261" s="5"/>
      <c r="AFJ261" s="5"/>
      <c r="AFK261" s="5"/>
      <c r="AFL261" s="5"/>
      <c r="AFM261" s="5"/>
      <c r="AFN261" s="5"/>
      <c r="AFO261" s="5"/>
      <c r="AFP261" s="5"/>
      <c r="AFQ261" s="5"/>
      <c r="AFR261" s="5"/>
      <c r="AFS261" s="5"/>
      <c r="AFT261" s="5"/>
      <c r="AFU261" s="5"/>
      <c r="AFV261" s="5"/>
      <c r="AFW261" s="5"/>
      <c r="AFX261" s="5"/>
      <c r="AFY261" s="5"/>
      <c r="AFZ261" s="5"/>
      <c r="AGA261" s="5"/>
      <c r="AGB261" s="5"/>
      <c r="AGC261" s="5"/>
      <c r="AGD261" s="5"/>
      <c r="AGE261" s="5"/>
      <c r="AGF261" s="5"/>
      <c r="AGG261" s="5"/>
      <c r="AGH261" s="5"/>
      <c r="AGI261" s="5"/>
      <c r="AGJ261" s="5"/>
      <c r="AGK261" s="5"/>
      <c r="AGL261" s="5"/>
      <c r="AGM261" s="5"/>
      <c r="AGN261" s="5"/>
      <c r="AGO261" s="5"/>
      <c r="AGP261" s="5"/>
      <c r="AGQ261" s="5"/>
      <c r="AGR261" s="5"/>
      <c r="AGS261" s="5"/>
      <c r="AGT261" s="5"/>
      <c r="AGU261" s="5"/>
      <c r="AGV261" s="5"/>
      <c r="AGW261" s="5"/>
      <c r="AGX261" s="5"/>
      <c r="AGY261" s="5"/>
      <c r="AGZ261" s="5"/>
      <c r="AHA261" s="5"/>
      <c r="AHB261" s="5"/>
      <c r="AHC261" s="5"/>
      <c r="AHD261" s="5"/>
      <c r="AHE261" s="5"/>
      <c r="AHF261" s="5"/>
      <c r="AHG261" s="5"/>
      <c r="AHH261" s="5"/>
      <c r="AHI261" s="5"/>
      <c r="AHJ261" s="5"/>
      <c r="AHK261" s="5"/>
      <c r="AHL261" s="5"/>
      <c r="AHM261" s="5"/>
      <c r="AHN261" s="5"/>
      <c r="AHO261" s="5"/>
      <c r="AHP261" s="5"/>
      <c r="AHQ261" s="5"/>
      <c r="AHR261" s="5"/>
      <c r="AHS261" s="5"/>
      <c r="AHT261" s="5"/>
      <c r="AHU261" s="5"/>
      <c r="AHV261" s="5"/>
      <c r="AHW261" s="5"/>
      <c r="AHX261" s="5"/>
      <c r="AHY261" s="5"/>
      <c r="AHZ261" s="5"/>
      <c r="AIA261" s="5"/>
      <c r="AIB261" s="5"/>
      <c r="AIC261" s="5"/>
      <c r="AID261" s="5"/>
      <c r="AIE261" s="5"/>
      <c r="AIF261" s="5"/>
      <c r="AIG261" s="5"/>
      <c r="AIH261" s="5"/>
      <c r="AII261" s="5"/>
      <c r="AIJ261" s="5"/>
      <c r="AIK261" s="5"/>
      <c r="AIL261" s="5"/>
      <c r="AIM261" s="5"/>
      <c r="AIN261" s="5"/>
      <c r="AIO261" s="5"/>
      <c r="AIP261" s="5"/>
      <c r="AIQ261" s="5"/>
      <c r="AIR261" s="5"/>
      <c r="AIS261" s="5"/>
      <c r="AIT261" s="5"/>
      <c r="AIU261" s="5"/>
      <c r="AIV261" s="5"/>
      <c r="AIW261" s="5"/>
      <c r="AIX261" s="5"/>
      <c r="AIY261" s="5"/>
      <c r="AIZ261" s="5"/>
      <c r="AJA261" s="5"/>
      <c r="AJB261" s="5"/>
      <c r="AJC261" s="5"/>
      <c r="AJD261" s="5"/>
      <c r="AJE261" s="5"/>
      <c r="AJF261" s="5"/>
      <c r="AJG261" s="5"/>
      <c r="AJH261" s="5"/>
      <c r="AJI261" s="5"/>
      <c r="AJJ261" s="5"/>
      <c r="AJK261" s="5"/>
      <c r="AJL261" s="5"/>
      <c r="AJM261" s="5"/>
      <c r="AJN261" s="5"/>
      <c r="AJO261" s="5"/>
      <c r="AJP261" s="5"/>
      <c r="AJQ261" s="5"/>
      <c r="AJR261" s="5"/>
      <c r="AJS261" s="5"/>
      <c r="AJT261" s="5"/>
      <c r="AJU261" s="5"/>
      <c r="AJV261" s="5"/>
      <c r="AJW261" s="5"/>
      <c r="AJX261" s="5"/>
      <c r="AJY261" s="5"/>
      <c r="AJZ261" s="5"/>
      <c r="AKA261" s="5"/>
      <c r="AKB261" s="5"/>
      <c r="AKC261" s="5"/>
      <c r="AKD261" s="5"/>
      <c r="AKE261" s="5"/>
      <c r="AKF261" s="5"/>
      <c r="AKG261" s="5"/>
      <c r="AKH261" s="5"/>
      <c r="AKI261" s="5"/>
      <c r="AKJ261" s="5"/>
      <c r="AKK261" s="5"/>
      <c r="AKL261" s="5"/>
      <c r="AKM261" s="5"/>
      <c r="AKN261" s="5"/>
      <c r="AKO261" s="5"/>
      <c r="AKP261" s="5"/>
      <c r="AKQ261" s="5"/>
      <c r="AKR261" s="5"/>
      <c r="AKS261" s="5"/>
      <c r="AKT261" s="5"/>
      <c r="AKU261" s="5"/>
      <c r="AKV261" s="5"/>
      <c r="AKW261" s="5"/>
      <c r="AKX261" s="5"/>
      <c r="AKY261" s="5"/>
      <c r="AKZ261" s="5"/>
      <c r="ALA261" s="5"/>
      <c r="ALB261" s="5"/>
      <c r="ALC261" s="5"/>
      <c r="ALD261" s="5"/>
      <c r="ALE261" s="5"/>
      <c r="ALF261" s="5"/>
      <c r="ALG261" s="5"/>
      <c r="ALH261" s="5"/>
      <c r="ALI261" s="5"/>
      <c r="ALJ261" s="5"/>
      <c r="ALK261" s="5"/>
      <c r="ALL261" s="5"/>
      <c r="ALM261" s="5"/>
      <c r="ALN261" s="5"/>
      <c r="ALO261" s="5"/>
      <c r="ALP261" s="5"/>
      <c r="ALQ261" s="5"/>
      <c r="ALR261" s="5"/>
      <c r="ALS261" s="5"/>
      <c r="ALT261" s="5"/>
      <c r="ALU261" s="5"/>
      <c r="ALV261" s="5"/>
      <c r="ALW261" s="5"/>
      <c r="ALX261" s="5"/>
      <c r="ALY261" s="5"/>
      <c r="ALZ261" s="5"/>
      <c r="AMA261" s="5"/>
      <c r="AMB261" s="5"/>
      <c r="AMC261" s="5"/>
      <c r="AMD261" s="5"/>
      <c r="AME261" s="5"/>
      <c r="AMF261" s="5"/>
      <c r="AMG261" s="5"/>
      <c r="AMH261" s="5"/>
      <c r="AMI261" s="5"/>
      <c r="AMJ261" s="5"/>
      <c r="AMK261" s="5"/>
    </row>
    <row r="262" spans="1:1025" ht="54" customHeight="1">
      <c r="A262" s="25">
        <v>1</v>
      </c>
      <c r="B262" s="103" t="s">
        <v>411</v>
      </c>
      <c r="C262" s="107">
        <v>1968</v>
      </c>
      <c r="D262" s="107" t="s">
        <v>37</v>
      </c>
      <c r="E262" s="184" t="s">
        <v>330</v>
      </c>
      <c r="F262" s="107">
        <v>2</v>
      </c>
      <c r="G262" s="107">
        <v>3</v>
      </c>
      <c r="H262" s="281">
        <v>571.79999999999995</v>
      </c>
      <c r="I262" s="281">
        <v>508.2</v>
      </c>
      <c r="J262" s="281">
        <v>334.3</v>
      </c>
      <c r="K262" s="291">
        <v>29</v>
      </c>
      <c r="L262" s="290">
        <f>P262</f>
        <v>27465.41</v>
      </c>
      <c r="M262" s="105" t="s">
        <v>37</v>
      </c>
      <c r="N262" s="105" t="s">
        <v>37</v>
      </c>
      <c r="O262" s="105" t="s">
        <v>37</v>
      </c>
      <c r="P262" s="105">
        <v>27465.41</v>
      </c>
      <c r="Q262" s="106" t="s">
        <v>39</v>
      </c>
      <c r="R262" s="19" t="s">
        <v>297</v>
      </c>
      <c r="S262" s="37">
        <v>9966.49</v>
      </c>
      <c r="T262" s="37">
        <v>9966.49</v>
      </c>
      <c r="U262" s="35">
        <v>42369</v>
      </c>
      <c r="V262" s="11">
        <v>1</v>
      </c>
    </row>
    <row r="263" spans="1:1025" s="179" customFormat="1" ht="38.25" customHeight="1">
      <c r="A263" s="245" t="s">
        <v>412</v>
      </c>
      <c r="B263" s="246"/>
      <c r="C263" s="246"/>
      <c r="D263" s="246"/>
      <c r="E263" s="246"/>
      <c r="F263" s="246"/>
      <c r="G263" s="247"/>
      <c r="H263" s="292">
        <f t="shared" ref="H263:Q263" si="40">SUM(H262)</f>
        <v>571.79999999999995</v>
      </c>
      <c r="I263" s="292">
        <f t="shared" si="40"/>
        <v>508.2</v>
      </c>
      <c r="J263" s="292">
        <f t="shared" si="40"/>
        <v>334.3</v>
      </c>
      <c r="K263" s="293">
        <f t="shared" si="40"/>
        <v>29</v>
      </c>
      <c r="L263" s="292">
        <f t="shared" si="40"/>
        <v>27465.41</v>
      </c>
      <c r="M263" s="181">
        <f t="shared" si="40"/>
        <v>0</v>
      </c>
      <c r="N263" s="181">
        <f t="shared" si="40"/>
        <v>0</v>
      </c>
      <c r="O263" s="181">
        <f t="shared" si="40"/>
        <v>0</v>
      </c>
      <c r="P263" s="181">
        <f t="shared" si="40"/>
        <v>27465.41</v>
      </c>
      <c r="Q263" s="28">
        <f t="shared" si="40"/>
        <v>0</v>
      </c>
      <c r="R263" s="40" t="s">
        <v>105</v>
      </c>
      <c r="S263" s="40" t="s">
        <v>105</v>
      </c>
      <c r="T263" s="41" t="s">
        <v>105</v>
      </c>
      <c r="U263" s="40" t="s">
        <v>105</v>
      </c>
      <c r="V263" s="178"/>
    </row>
    <row r="264" spans="1:1025" s="172" customFormat="1" ht="28.5" customHeight="1">
      <c r="A264" s="252" t="s">
        <v>413</v>
      </c>
      <c r="B264" s="252"/>
      <c r="C264" s="252"/>
      <c r="D264" s="252"/>
      <c r="E264" s="252"/>
      <c r="F264" s="252"/>
      <c r="G264" s="252"/>
      <c r="H264" s="252"/>
      <c r="I264" s="252"/>
      <c r="J264" s="252"/>
      <c r="K264" s="252"/>
      <c r="L264" s="252"/>
      <c r="M264" s="252"/>
      <c r="N264" s="252"/>
      <c r="O264" s="252"/>
      <c r="P264" s="252"/>
      <c r="Q264" s="252"/>
      <c r="R264" s="252"/>
      <c r="S264" s="252"/>
      <c r="T264" s="252"/>
      <c r="U264" s="252"/>
      <c r="V264" s="18"/>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c r="DI264" s="5"/>
      <c r="DJ264" s="5"/>
      <c r="DK264" s="5"/>
      <c r="DL264" s="5"/>
      <c r="DM264" s="5"/>
      <c r="DN264" s="5"/>
      <c r="DO264" s="5"/>
      <c r="DP264" s="5"/>
      <c r="DQ264" s="5"/>
      <c r="DR264" s="5"/>
      <c r="DS264" s="5"/>
      <c r="DT264" s="5"/>
      <c r="DU264" s="5"/>
      <c r="DV264" s="5"/>
      <c r="DW264" s="5"/>
      <c r="DX264" s="5"/>
      <c r="DY264" s="5"/>
      <c r="DZ264" s="5"/>
      <c r="EA264" s="5"/>
      <c r="EB264" s="5"/>
      <c r="EC264" s="5"/>
      <c r="ED264" s="5"/>
      <c r="EE264" s="5"/>
      <c r="EF264" s="5"/>
      <c r="EG264" s="5"/>
      <c r="EH264" s="5"/>
      <c r="EI264" s="5"/>
      <c r="EJ264" s="5"/>
      <c r="EK264" s="5"/>
      <c r="EL264" s="5"/>
      <c r="EM264" s="5"/>
      <c r="EN264" s="5"/>
      <c r="EO264" s="5"/>
      <c r="EP264" s="5"/>
      <c r="EQ264" s="5"/>
      <c r="ER264" s="5"/>
      <c r="ES264" s="5"/>
      <c r="ET264" s="5"/>
      <c r="EU264" s="5"/>
      <c r="EV264" s="5"/>
      <c r="EW264" s="5"/>
      <c r="EX264" s="5"/>
      <c r="EY264" s="5"/>
      <c r="EZ264" s="5"/>
      <c r="FA264" s="5"/>
      <c r="FB264" s="5"/>
      <c r="FC264" s="5"/>
      <c r="FD264" s="5"/>
      <c r="FE264" s="5"/>
      <c r="FF264" s="5"/>
      <c r="FG264" s="5"/>
      <c r="FH264" s="5"/>
      <c r="FI264" s="5"/>
      <c r="FJ264" s="5"/>
      <c r="FK264" s="5"/>
      <c r="FL264" s="5"/>
      <c r="FM264" s="5"/>
      <c r="FN264" s="5"/>
      <c r="FO264" s="5"/>
      <c r="FP264" s="5"/>
      <c r="FQ264" s="5"/>
      <c r="FR264" s="5"/>
      <c r="FS264" s="5"/>
      <c r="FT264" s="5"/>
      <c r="FU264" s="5"/>
      <c r="FV264" s="5"/>
      <c r="FW264" s="5"/>
      <c r="FX264" s="5"/>
      <c r="FY264" s="5"/>
      <c r="FZ264" s="5"/>
      <c r="GA264" s="5"/>
      <c r="GB264" s="5"/>
      <c r="GC264" s="5"/>
      <c r="GD264" s="5"/>
      <c r="GE264" s="5"/>
      <c r="GF264" s="5"/>
      <c r="GG264" s="5"/>
      <c r="GH264" s="5"/>
      <c r="GI264" s="5"/>
      <c r="GJ264" s="5"/>
      <c r="GK264" s="5"/>
      <c r="GL264" s="5"/>
      <c r="GM264" s="5"/>
      <c r="GN264" s="5"/>
      <c r="GO264" s="5"/>
      <c r="GP264" s="5"/>
      <c r="GQ264" s="5"/>
      <c r="GR264" s="5"/>
      <c r="GS264" s="5"/>
      <c r="GT264" s="5"/>
      <c r="GU264" s="5"/>
      <c r="GV264" s="5"/>
      <c r="GW264" s="5"/>
      <c r="GX264" s="5"/>
      <c r="GY264" s="5"/>
      <c r="GZ264" s="5"/>
      <c r="HA264" s="5"/>
      <c r="HB264" s="5"/>
      <c r="HC264" s="5"/>
      <c r="HD264" s="5"/>
      <c r="HE264" s="5"/>
      <c r="HF264" s="5"/>
      <c r="HG264" s="5"/>
      <c r="HH264" s="5"/>
      <c r="HI264" s="5"/>
      <c r="HJ264" s="5"/>
      <c r="HK264" s="5"/>
      <c r="HL264" s="5"/>
      <c r="HM264" s="5"/>
      <c r="HN264" s="5"/>
      <c r="HO264" s="5"/>
      <c r="HP264" s="5"/>
      <c r="HQ264" s="5"/>
      <c r="HR264" s="5"/>
      <c r="HS264" s="5"/>
      <c r="HT264" s="5"/>
      <c r="HU264" s="5"/>
      <c r="HV264" s="5"/>
      <c r="HW264" s="5"/>
      <c r="HX264" s="5"/>
      <c r="HY264" s="5"/>
      <c r="HZ264" s="5"/>
      <c r="IA264" s="5"/>
      <c r="IB264" s="5"/>
      <c r="IC264" s="5"/>
      <c r="ID264" s="5"/>
      <c r="IE264" s="5"/>
      <c r="IF264" s="5"/>
      <c r="IG264" s="5"/>
      <c r="IH264" s="5"/>
      <c r="II264" s="5"/>
      <c r="IJ264" s="5"/>
      <c r="IK264" s="5"/>
      <c r="IL264" s="5"/>
      <c r="IM264" s="5"/>
      <c r="IN264" s="5"/>
      <c r="IO264" s="5"/>
      <c r="IP264" s="5"/>
      <c r="IQ264" s="5"/>
      <c r="IR264" s="5"/>
      <c r="IS264" s="5"/>
      <c r="IT264" s="5"/>
      <c r="IU264" s="5"/>
      <c r="IV264" s="5"/>
      <c r="IW264" s="5"/>
      <c r="IX264" s="5"/>
      <c r="IY264" s="5"/>
      <c r="IZ264" s="5"/>
      <c r="JA264" s="5"/>
      <c r="JB264" s="5"/>
      <c r="JC264" s="5"/>
      <c r="JD264" s="5"/>
      <c r="JE264" s="5"/>
      <c r="JF264" s="5"/>
      <c r="JG264" s="5"/>
      <c r="JH264" s="5"/>
      <c r="JI264" s="5"/>
      <c r="JJ264" s="5"/>
      <c r="JK264" s="5"/>
      <c r="JL264" s="5"/>
      <c r="JM264" s="5"/>
      <c r="JN264" s="5"/>
      <c r="JO264" s="5"/>
      <c r="JP264" s="5"/>
      <c r="JQ264" s="5"/>
      <c r="JR264" s="5"/>
      <c r="JS264" s="5"/>
      <c r="JT264" s="5"/>
      <c r="JU264" s="5"/>
      <c r="JV264" s="5"/>
      <c r="JW264" s="5"/>
      <c r="JX264" s="5"/>
      <c r="JY264" s="5"/>
      <c r="JZ264" s="5"/>
      <c r="KA264" s="5"/>
      <c r="KB264" s="5"/>
      <c r="KC264" s="5"/>
      <c r="KD264" s="5"/>
      <c r="KE264" s="5"/>
      <c r="KF264" s="5"/>
      <c r="KG264" s="5"/>
      <c r="KH264" s="5"/>
      <c r="KI264" s="5"/>
      <c r="KJ264" s="5"/>
      <c r="KK264" s="5"/>
      <c r="KL264" s="5"/>
      <c r="KM264" s="5"/>
      <c r="KN264" s="5"/>
      <c r="KO264" s="5"/>
      <c r="KP264" s="5"/>
      <c r="KQ264" s="5"/>
      <c r="KR264" s="5"/>
      <c r="KS264" s="5"/>
      <c r="KT264" s="5"/>
      <c r="KU264" s="5"/>
      <c r="KV264" s="5"/>
      <c r="KW264" s="5"/>
      <c r="KX264" s="5"/>
      <c r="KY264" s="5"/>
      <c r="KZ264" s="5"/>
      <c r="LA264" s="5"/>
      <c r="LB264" s="5"/>
      <c r="LC264" s="5"/>
      <c r="LD264" s="5"/>
      <c r="LE264" s="5"/>
      <c r="LF264" s="5"/>
      <c r="LG264" s="5"/>
      <c r="LH264" s="5"/>
      <c r="LI264" s="5"/>
      <c r="LJ264" s="5"/>
      <c r="LK264" s="5"/>
      <c r="LL264" s="5"/>
      <c r="LM264" s="5"/>
      <c r="LN264" s="5"/>
      <c r="LO264" s="5"/>
      <c r="LP264" s="5"/>
      <c r="LQ264" s="5"/>
      <c r="LR264" s="5"/>
      <c r="LS264" s="5"/>
      <c r="LT264" s="5"/>
      <c r="LU264" s="5"/>
      <c r="LV264" s="5"/>
      <c r="LW264" s="5"/>
      <c r="LX264" s="5"/>
      <c r="LY264" s="5"/>
      <c r="LZ264" s="5"/>
      <c r="MA264" s="5"/>
      <c r="MB264" s="5"/>
      <c r="MC264" s="5"/>
      <c r="MD264" s="5"/>
      <c r="ME264" s="5"/>
      <c r="MF264" s="5"/>
      <c r="MG264" s="5"/>
      <c r="MH264" s="5"/>
      <c r="MI264" s="5"/>
      <c r="MJ264" s="5"/>
      <c r="MK264" s="5"/>
      <c r="ML264" s="5"/>
      <c r="MM264" s="5"/>
      <c r="MN264" s="5"/>
      <c r="MO264" s="5"/>
      <c r="MP264" s="5"/>
      <c r="MQ264" s="5"/>
      <c r="MR264" s="5"/>
      <c r="MS264" s="5"/>
      <c r="MT264" s="5"/>
      <c r="MU264" s="5"/>
      <c r="MV264" s="5"/>
      <c r="MW264" s="5"/>
      <c r="MX264" s="5"/>
      <c r="MY264" s="5"/>
      <c r="MZ264" s="5"/>
      <c r="NA264" s="5"/>
      <c r="NB264" s="5"/>
      <c r="NC264" s="5"/>
      <c r="ND264" s="5"/>
      <c r="NE264" s="5"/>
      <c r="NF264" s="5"/>
      <c r="NG264" s="5"/>
      <c r="NH264" s="5"/>
      <c r="NI264" s="5"/>
      <c r="NJ264" s="5"/>
      <c r="NK264" s="5"/>
      <c r="NL264" s="5"/>
      <c r="NM264" s="5"/>
      <c r="NN264" s="5"/>
      <c r="NO264" s="5"/>
      <c r="NP264" s="5"/>
      <c r="NQ264" s="5"/>
      <c r="NR264" s="5"/>
      <c r="NS264" s="5"/>
      <c r="NT264" s="5"/>
      <c r="NU264" s="5"/>
      <c r="NV264" s="5"/>
      <c r="NW264" s="5"/>
      <c r="NX264" s="5"/>
      <c r="NY264" s="5"/>
      <c r="NZ264" s="5"/>
      <c r="OA264" s="5"/>
      <c r="OB264" s="5"/>
      <c r="OC264" s="5"/>
      <c r="OD264" s="5"/>
      <c r="OE264" s="5"/>
      <c r="OF264" s="5"/>
      <c r="OG264" s="5"/>
      <c r="OH264" s="5"/>
      <c r="OI264" s="5"/>
      <c r="OJ264" s="5"/>
      <c r="OK264" s="5"/>
      <c r="OL264" s="5"/>
      <c r="OM264" s="5"/>
      <c r="ON264" s="5"/>
      <c r="OO264" s="5"/>
      <c r="OP264" s="5"/>
      <c r="OQ264" s="5"/>
      <c r="OR264" s="5"/>
      <c r="OS264" s="5"/>
      <c r="OT264" s="5"/>
      <c r="OU264" s="5"/>
      <c r="OV264" s="5"/>
      <c r="OW264" s="5"/>
      <c r="OX264" s="5"/>
      <c r="OY264" s="5"/>
      <c r="OZ264" s="5"/>
      <c r="PA264" s="5"/>
      <c r="PB264" s="5"/>
      <c r="PC264" s="5"/>
      <c r="PD264" s="5"/>
      <c r="PE264" s="5"/>
      <c r="PF264" s="5"/>
      <c r="PG264" s="5"/>
      <c r="PH264" s="5"/>
      <c r="PI264" s="5"/>
      <c r="PJ264" s="5"/>
      <c r="PK264" s="5"/>
      <c r="PL264" s="5"/>
      <c r="PM264" s="5"/>
      <c r="PN264" s="5"/>
      <c r="PO264" s="5"/>
      <c r="PP264" s="5"/>
      <c r="PQ264" s="5"/>
      <c r="PR264" s="5"/>
      <c r="PS264" s="5"/>
      <c r="PT264" s="5"/>
      <c r="PU264" s="5"/>
      <c r="PV264" s="5"/>
      <c r="PW264" s="5"/>
      <c r="PX264" s="5"/>
      <c r="PY264" s="5"/>
      <c r="PZ264" s="5"/>
      <c r="QA264" s="5"/>
      <c r="QB264" s="5"/>
      <c r="QC264" s="5"/>
      <c r="QD264" s="5"/>
      <c r="QE264" s="5"/>
      <c r="QF264" s="5"/>
      <c r="QG264" s="5"/>
      <c r="QH264" s="5"/>
      <c r="QI264" s="5"/>
      <c r="QJ264" s="5"/>
      <c r="QK264" s="5"/>
      <c r="QL264" s="5"/>
      <c r="QM264" s="5"/>
      <c r="QN264" s="5"/>
      <c r="QO264" s="5"/>
      <c r="QP264" s="5"/>
      <c r="QQ264" s="5"/>
      <c r="QR264" s="5"/>
      <c r="QS264" s="5"/>
      <c r="QT264" s="5"/>
      <c r="QU264" s="5"/>
      <c r="QV264" s="5"/>
      <c r="QW264" s="5"/>
      <c r="QX264" s="5"/>
      <c r="QY264" s="5"/>
      <c r="QZ264" s="5"/>
      <c r="RA264" s="5"/>
      <c r="RB264" s="5"/>
      <c r="RC264" s="5"/>
      <c r="RD264" s="5"/>
      <c r="RE264" s="5"/>
      <c r="RF264" s="5"/>
      <c r="RG264" s="5"/>
      <c r="RH264" s="5"/>
      <c r="RI264" s="5"/>
      <c r="RJ264" s="5"/>
      <c r="RK264" s="5"/>
      <c r="RL264" s="5"/>
      <c r="RM264" s="5"/>
      <c r="RN264" s="5"/>
      <c r="RO264" s="5"/>
      <c r="RP264" s="5"/>
      <c r="RQ264" s="5"/>
      <c r="RR264" s="5"/>
      <c r="RS264" s="5"/>
      <c r="RT264" s="5"/>
      <c r="RU264" s="5"/>
      <c r="RV264" s="5"/>
      <c r="RW264" s="5"/>
      <c r="RX264" s="5"/>
      <c r="RY264" s="5"/>
      <c r="RZ264" s="5"/>
      <c r="SA264" s="5"/>
      <c r="SB264" s="5"/>
      <c r="SC264" s="5"/>
      <c r="SD264" s="5"/>
      <c r="SE264" s="5"/>
      <c r="SF264" s="5"/>
      <c r="SG264" s="5"/>
      <c r="SH264" s="5"/>
      <c r="SI264" s="5"/>
      <c r="SJ264" s="5"/>
      <c r="SK264" s="5"/>
      <c r="SL264" s="5"/>
      <c r="SM264" s="5"/>
      <c r="SN264" s="5"/>
      <c r="SO264" s="5"/>
      <c r="SP264" s="5"/>
      <c r="SQ264" s="5"/>
      <c r="SR264" s="5"/>
      <c r="SS264" s="5"/>
      <c r="ST264" s="5"/>
      <c r="SU264" s="5"/>
      <c r="SV264" s="5"/>
      <c r="SW264" s="5"/>
      <c r="SX264" s="5"/>
      <c r="SY264" s="5"/>
      <c r="SZ264" s="5"/>
      <c r="TA264" s="5"/>
      <c r="TB264" s="5"/>
      <c r="TC264" s="5"/>
      <c r="TD264" s="5"/>
      <c r="TE264" s="5"/>
      <c r="TF264" s="5"/>
      <c r="TG264" s="5"/>
      <c r="TH264" s="5"/>
      <c r="TI264" s="5"/>
      <c r="TJ264" s="5"/>
      <c r="TK264" s="5"/>
      <c r="TL264" s="5"/>
      <c r="TM264" s="5"/>
      <c r="TN264" s="5"/>
      <c r="TO264" s="5"/>
      <c r="TP264" s="5"/>
      <c r="TQ264" s="5"/>
      <c r="TR264" s="5"/>
      <c r="TS264" s="5"/>
      <c r="TT264" s="5"/>
      <c r="TU264" s="5"/>
      <c r="TV264" s="5"/>
      <c r="TW264" s="5"/>
      <c r="TX264" s="5"/>
      <c r="TY264" s="5"/>
      <c r="TZ264" s="5"/>
      <c r="UA264" s="5"/>
      <c r="UB264" s="5"/>
      <c r="UC264" s="5"/>
      <c r="UD264" s="5"/>
      <c r="UE264" s="5"/>
      <c r="UF264" s="5"/>
      <c r="UG264" s="5"/>
      <c r="UH264" s="5"/>
      <c r="UI264" s="5"/>
      <c r="UJ264" s="5"/>
      <c r="UK264" s="5"/>
      <c r="UL264" s="5"/>
      <c r="UM264" s="5"/>
      <c r="UN264" s="5"/>
      <c r="UO264" s="5"/>
      <c r="UP264" s="5"/>
      <c r="UQ264" s="5"/>
      <c r="UR264" s="5"/>
      <c r="US264" s="5"/>
      <c r="UT264" s="5"/>
      <c r="UU264" s="5"/>
      <c r="UV264" s="5"/>
      <c r="UW264" s="5"/>
      <c r="UX264" s="5"/>
      <c r="UY264" s="5"/>
      <c r="UZ264" s="5"/>
      <c r="VA264" s="5"/>
      <c r="VB264" s="5"/>
      <c r="VC264" s="5"/>
      <c r="VD264" s="5"/>
      <c r="VE264" s="5"/>
      <c r="VF264" s="5"/>
      <c r="VG264" s="5"/>
      <c r="VH264" s="5"/>
      <c r="VI264" s="5"/>
      <c r="VJ264" s="5"/>
      <c r="VK264" s="5"/>
      <c r="VL264" s="5"/>
      <c r="VM264" s="5"/>
      <c r="VN264" s="5"/>
      <c r="VO264" s="5"/>
      <c r="VP264" s="5"/>
      <c r="VQ264" s="5"/>
      <c r="VR264" s="5"/>
      <c r="VS264" s="5"/>
      <c r="VT264" s="5"/>
      <c r="VU264" s="5"/>
      <c r="VV264" s="5"/>
      <c r="VW264" s="5"/>
      <c r="VX264" s="5"/>
      <c r="VY264" s="5"/>
      <c r="VZ264" s="5"/>
      <c r="WA264" s="5"/>
      <c r="WB264" s="5"/>
      <c r="WC264" s="5"/>
      <c r="WD264" s="5"/>
      <c r="WE264" s="5"/>
      <c r="WF264" s="5"/>
      <c r="WG264" s="5"/>
      <c r="WH264" s="5"/>
      <c r="WI264" s="5"/>
      <c r="WJ264" s="5"/>
      <c r="WK264" s="5"/>
      <c r="WL264" s="5"/>
      <c r="WM264" s="5"/>
      <c r="WN264" s="5"/>
      <c r="WO264" s="5"/>
      <c r="WP264" s="5"/>
      <c r="WQ264" s="5"/>
      <c r="WR264" s="5"/>
      <c r="WS264" s="5"/>
      <c r="WT264" s="5"/>
      <c r="WU264" s="5"/>
      <c r="WV264" s="5"/>
      <c r="WW264" s="5"/>
      <c r="WX264" s="5"/>
      <c r="WY264" s="5"/>
      <c r="WZ264" s="5"/>
      <c r="XA264" s="5"/>
      <c r="XB264" s="5"/>
      <c r="XC264" s="5"/>
      <c r="XD264" s="5"/>
      <c r="XE264" s="5"/>
      <c r="XF264" s="5"/>
      <c r="XG264" s="5"/>
      <c r="XH264" s="5"/>
      <c r="XI264" s="5"/>
      <c r="XJ264" s="5"/>
      <c r="XK264" s="5"/>
      <c r="XL264" s="5"/>
      <c r="XM264" s="5"/>
      <c r="XN264" s="5"/>
      <c r="XO264" s="5"/>
      <c r="XP264" s="5"/>
      <c r="XQ264" s="5"/>
      <c r="XR264" s="5"/>
      <c r="XS264" s="5"/>
      <c r="XT264" s="5"/>
      <c r="XU264" s="5"/>
      <c r="XV264" s="5"/>
      <c r="XW264" s="5"/>
      <c r="XX264" s="5"/>
      <c r="XY264" s="5"/>
      <c r="XZ264" s="5"/>
      <c r="YA264" s="5"/>
      <c r="YB264" s="5"/>
      <c r="YC264" s="5"/>
      <c r="YD264" s="5"/>
      <c r="YE264" s="5"/>
      <c r="YF264" s="5"/>
      <c r="YG264" s="5"/>
      <c r="YH264" s="5"/>
      <c r="YI264" s="5"/>
      <c r="YJ264" s="5"/>
      <c r="YK264" s="5"/>
      <c r="YL264" s="5"/>
      <c r="YM264" s="5"/>
      <c r="YN264" s="5"/>
      <c r="YO264" s="5"/>
      <c r="YP264" s="5"/>
      <c r="YQ264" s="5"/>
      <c r="YR264" s="5"/>
      <c r="YS264" s="5"/>
      <c r="YT264" s="5"/>
      <c r="YU264" s="5"/>
      <c r="YV264" s="5"/>
      <c r="YW264" s="5"/>
      <c r="YX264" s="5"/>
      <c r="YY264" s="5"/>
      <c r="YZ264" s="5"/>
      <c r="ZA264" s="5"/>
      <c r="ZB264" s="5"/>
      <c r="ZC264" s="5"/>
      <c r="ZD264" s="5"/>
      <c r="ZE264" s="5"/>
      <c r="ZF264" s="5"/>
      <c r="ZG264" s="5"/>
      <c r="ZH264" s="5"/>
      <c r="ZI264" s="5"/>
      <c r="ZJ264" s="5"/>
      <c r="ZK264" s="5"/>
      <c r="ZL264" s="5"/>
      <c r="ZM264" s="5"/>
      <c r="ZN264" s="5"/>
      <c r="ZO264" s="5"/>
      <c r="ZP264" s="5"/>
      <c r="ZQ264" s="5"/>
      <c r="ZR264" s="5"/>
      <c r="ZS264" s="5"/>
      <c r="ZT264" s="5"/>
      <c r="ZU264" s="5"/>
      <c r="ZV264" s="5"/>
      <c r="ZW264" s="5"/>
      <c r="ZX264" s="5"/>
      <c r="ZY264" s="5"/>
      <c r="ZZ264" s="5"/>
      <c r="AAA264" s="5"/>
      <c r="AAB264" s="5"/>
      <c r="AAC264" s="5"/>
      <c r="AAD264" s="5"/>
      <c r="AAE264" s="5"/>
      <c r="AAF264" s="5"/>
      <c r="AAG264" s="5"/>
      <c r="AAH264" s="5"/>
      <c r="AAI264" s="5"/>
      <c r="AAJ264" s="5"/>
      <c r="AAK264" s="5"/>
      <c r="AAL264" s="5"/>
      <c r="AAM264" s="5"/>
      <c r="AAN264" s="5"/>
      <c r="AAO264" s="5"/>
      <c r="AAP264" s="5"/>
      <c r="AAQ264" s="5"/>
      <c r="AAR264" s="5"/>
      <c r="AAS264" s="5"/>
      <c r="AAT264" s="5"/>
      <c r="AAU264" s="5"/>
      <c r="AAV264" s="5"/>
      <c r="AAW264" s="5"/>
      <c r="AAX264" s="5"/>
      <c r="AAY264" s="5"/>
      <c r="AAZ264" s="5"/>
      <c r="ABA264" s="5"/>
      <c r="ABB264" s="5"/>
      <c r="ABC264" s="5"/>
      <c r="ABD264" s="5"/>
      <c r="ABE264" s="5"/>
      <c r="ABF264" s="5"/>
      <c r="ABG264" s="5"/>
      <c r="ABH264" s="5"/>
      <c r="ABI264" s="5"/>
      <c r="ABJ264" s="5"/>
      <c r="ABK264" s="5"/>
      <c r="ABL264" s="5"/>
      <c r="ABM264" s="5"/>
      <c r="ABN264" s="5"/>
      <c r="ABO264" s="5"/>
      <c r="ABP264" s="5"/>
      <c r="ABQ264" s="5"/>
      <c r="ABR264" s="5"/>
      <c r="ABS264" s="5"/>
      <c r="ABT264" s="5"/>
      <c r="ABU264" s="5"/>
      <c r="ABV264" s="5"/>
      <c r="ABW264" s="5"/>
      <c r="ABX264" s="5"/>
      <c r="ABY264" s="5"/>
      <c r="ABZ264" s="5"/>
      <c r="ACA264" s="5"/>
      <c r="ACB264" s="5"/>
      <c r="ACC264" s="5"/>
      <c r="ACD264" s="5"/>
      <c r="ACE264" s="5"/>
      <c r="ACF264" s="5"/>
      <c r="ACG264" s="5"/>
      <c r="ACH264" s="5"/>
      <c r="ACI264" s="5"/>
      <c r="ACJ264" s="5"/>
      <c r="ACK264" s="5"/>
      <c r="ACL264" s="5"/>
      <c r="ACM264" s="5"/>
      <c r="ACN264" s="5"/>
      <c r="ACO264" s="5"/>
      <c r="ACP264" s="5"/>
      <c r="ACQ264" s="5"/>
      <c r="ACR264" s="5"/>
      <c r="ACS264" s="5"/>
      <c r="ACT264" s="5"/>
      <c r="ACU264" s="5"/>
      <c r="ACV264" s="5"/>
      <c r="ACW264" s="5"/>
      <c r="ACX264" s="5"/>
      <c r="ACY264" s="5"/>
      <c r="ACZ264" s="5"/>
      <c r="ADA264" s="5"/>
      <c r="ADB264" s="5"/>
      <c r="ADC264" s="5"/>
      <c r="ADD264" s="5"/>
      <c r="ADE264" s="5"/>
      <c r="ADF264" s="5"/>
      <c r="ADG264" s="5"/>
      <c r="ADH264" s="5"/>
      <c r="ADI264" s="5"/>
      <c r="ADJ264" s="5"/>
      <c r="ADK264" s="5"/>
      <c r="ADL264" s="5"/>
      <c r="ADM264" s="5"/>
      <c r="ADN264" s="5"/>
      <c r="ADO264" s="5"/>
      <c r="ADP264" s="5"/>
      <c r="ADQ264" s="5"/>
      <c r="ADR264" s="5"/>
      <c r="ADS264" s="5"/>
      <c r="ADT264" s="5"/>
      <c r="ADU264" s="5"/>
      <c r="ADV264" s="5"/>
      <c r="ADW264" s="5"/>
      <c r="ADX264" s="5"/>
      <c r="ADY264" s="5"/>
      <c r="ADZ264" s="5"/>
      <c r="AEA264" s="5"/>
      <c r="AEB264" s="5"/>
      <c r="AEC264" s="5"/>
      <c r="AED264" s="5"/>
      <c r="AEE264" s="5"/>
      <c r="AEF264" s="5"/>
      <c r="AEG264" s="5"/>
      <c r="AEH264" s="5"/>
      <c r="AEI264" s="5"/>
      <c r="AEJ264" s="5"/>
      <c r="AEK264" s="5"/>
      <c r="AEL264" s="5"/>
      <c r="AEM264" s="5"/>
      <c r="AEN264" s="5"/>
      <c r="AEO264" s="5"/>
      <c r="AEP264" s="5"/>
      <c r="AEQ264" s="5"/>
      <c r="AER264" s="5"/>
      <c r="AES264" s="5"/>
      <c r="AET264" s="5"/>
      <c r="AEU264" s="5"/>
      <c r="AEV264" s="5"/>
      <c r="AEW264" s="5"/>
      <c r="AEX264" s="5"/>
      <c r="AEY264" s="5"/>
      <c r="AEZ264" s="5"/>
      <c r="AFA264" s="5"/>
      <c r="AFB264" s="5"/>
      <c r="AFC264" s="5"/>
      <c r="AFD264" s="5"/>
      <c r="AFE264" s="5"/>
      <c r="AFF264" s="5"/>
      <c r="AFG264" s="5"/>
      <c r="AFH264" s="5"/>
      <c r="AFI264" s="5"/>
      <c r="AFJ264" s="5"/>
      <c r="AFK264" s="5"/>
      <c r="AFL264" s="5"/>
      <c r="AFM264" s="5"/>
      <c r="AFN264" s="5"/>
      <c r="AFO264" s="5"/>
      <c r="AFP264" s="5"/>
      <c r="AFQ264" s="5"/>
      <c r="AFR264" s="5"/>
      <c r="AFS264" s="5"/>
      <c r="AFT264" s="5"/>
      <c r="AFU264" s="5"/>
      <c r="AFV264" s="5"/>
      <c r="AFW264" s="5"/>
      <c r="AFX264" s="5"/>
      <c r="AFY264" s="5"/>
      <c r="AFZ264" s="5"/>
      <c r="AGA264" s="5"/>
      <c r="AGB264" s="5"/>
      <c r="AGC264" s="5"/>
      <c r="AGD264" s="5"/>
      <c r="AGE264" s="5"/>
      <c r="AGF264" s="5"/>
      <c r="AGG264" s="5"/>
      <c r="AGH264" s="5"/>
      <c r="AGI264" s="5"/>
      <c r="AGJ264" s="5"/>
      <c r="AGK264" s="5"/>
      <c r="AGL264" s="5"/>
      <c r="AGM264" s="5"/>
      <c r="AGN264" s="5"/>
      <c r="AGO264" s="5"/>
      <c r="AGP264" s="5"/>
      <c r="AGQ264" s="5"/>
      <c r="AGR264" s="5"/>
      <c r="AGS264" s="5"/>
      <c r="AGT264" s="5"/>
      <c r="AGU264" s="5"/>
      <c r="AGV264" s="5"/>
      <c r="AGW264" s="5"/>
      <c r="AGX264" s="5"/>
      <c r="AGY264" s="5"/>
      <c r="AGZ264" s="5"/>
      <c r="AHA264" s="5"/>
      <c r="AHB264" s="5"/>
      <c r="AHC264" s="5"/>
      <c r="AHD264" s="5"/>
      <c r="AHE264" s="5"/>
      <c r="AHF264" s="5"/>
      <c r="AHG264" s="5"/>
      <c r="AHH264" s="5"/>
      <c r="AHI264" s="5"/>
      <c r="AHJ264" s="5"/>
      <c r="AHK264" s="5"/>
      <c r="AHL264" s="5"/>
      <c r="AHM264" s="5"/>
      <c r="AHN264" s="5"/>
      <c r="AHO264" s="5"/>
      <c r="AHP264" s="5"/>
      <c r="AHQ264" s="5"/>
      <c r="AHR264" s="5"/>
      <c r="AHS264" s="5"/>
      <c r="AHT264" s="5"/>
      <c r="AHU264" s="5"/>
      <c r="AHV264" s="5"/>
      <c r="AHW264" s="5"/>
      <c r="AHX264" s="5"/>
      <c r="AHY264" s="5"/>
      <c r="AHZ264" s="5"/>
      <c r="AIA264" s="5"/>
      <c r="AIB264" s="5"/>
      <c r="AIC264" s="5"/>
      <c r="AID264" s="5"/>
      <c r="AIE264" s="5"/>
      <c r="AIF264" s="5"/>
      <c r="AIG264" s="5"/>
      <c r="AIH264" s="5"/>
      <c r="AII264" s="5"/>
      <c r="AIJ264" s="5"/>
      <c r="AIK264" s="5"/>
      <c r="AIL264" s="5"/>
      <c r="AIM264" s="5"/>
      <c r="AIN264" s="5"/>
      <c r="AIO264" s="5"/>
      <c r="AIP264" s="5"/>
      <c r="AIQ264" s="5"/>
      <c r="AIR264" s="5"/>
      <c r="AIS264" s="5"/>
      <c r="AIT264" s="5"/>
      <c r="AIU264" s="5"/>
      <c r="AIV264" s="5"/>
      <c r="AIW264" s="5"/>
      <c r="AIX264" s="5"/>
      <c r="AIY264" s="5"/>
      <c r="AIZ264" s="5"/>
      <c r="AJA264" s="5"/>
      <c r="AJB264" s="5"/>
      <c r="AJC264" s="5"/>
      <c r="AJD264" s="5"/>
      <c r="AJE264" s="5"/>
      <c r="AJF264" s="5"/>
      <c r="AJG264" s="5"/>
      <c r="AJH264" s="5"/>
      <c r="AJI264" s="5"/>
      <c r="AJJ264" s="5"/>
      <c r="AJK264" s="5"/>
      <c r="AJL264" s="5"/>
      <c r="AJM264" s="5"/>
      <c r="AJN264" s="5"/>
      <c r="AJO264" s="5"/>
      <c r="AJP264" s="5"/>
      <c r="AJQ264" s="5"/>
      <c r="AJR264" s="5"/>
      <c r="AJS264" s="5"/>
      <c r="AJT264" s="5"/>
      <c r="AJU264" s="5"/>
      <c r="AJV264" s="5"/>
      <c r="AJW264" s="5"/>
      <c r="AJX264" s="5"/>
      <c r="AJY264" s="5"/>
      <c r="AJZ264" s="5"/>
      <c r="AKA264" s="5"/>
      <c r="AKB264" s="5"/>
      <c r="AKC264" s="5"/>
      <c r="AKD264" s="5"/>
      <c r="AKE264" s="5"/>
      <c r="AKF264" s="5"/>
      <c r="AKG264" s="5"/>
      <c r="AKH264" s="5"/>
      <c r="AKI264" s="5"/>
      <c r="AKJ264" s="5"/>
      <c r="AKK264" s="5"/>
      <c r="AKL264" s="5"/>
      <c r="AKM264" s="5"/>
      <c r="AKN264" s="5"/>
      <c r="AKO264" s="5"/>
      <c r="AKP264" s="5"/>
      <c r="AKQ264" s="5"/>
      <c r="AKR264" s="5"/>
      <c r="AKS264" s="5"/>
      <c r="AKT264" s="5"/>
      <c r="AKU264" s="5"/>
      <c r="AKV264" s="5"/>
      <c r="AKW264" s="5"/>
      <c r="AKX264" s="5"/>
      <c r="AKY264" s="5"/>
      <c r="AKZ264" s="5"/>
      <c r="ALA264" s="5"/>
      <c r="ALB264" s="5"/>
      <c r="ALC264" s="5"/>
      <c r="ALD264" s="5"/>
      <c r="ALE264" s="5"/>
      <c r="ALF264" s="5"/>
      <c r="ALG264" s="5"/>
      <c r="ALH264" s="5"/>
      <c r="ALI264" s="5"/>
      <c r="ALJ264" s="5"/>
      <c r="ALK264" s="5"/>
      <c r="ALL264" s="5"/>
      <c r="ALM264" s="5"/>
      <c r="ALN264" s="5"/>
      <c r="ALO264" s="5"/>
      <c r="ALP264" s="5"/>
      <c r="ALQ264" s="5"/>
      <c r="ALR264" s="5"/>
      <c r="ALS264" s="5"/>
      <c r="ALT264" s="5"/>
      <c r="ALU264" s="5"/>
      <c r="ALV264" s="5"/>
      <c r="ALW264" s="5"/>
      <c r="ALX264" s="5"/>
      <c r="ALY264" s="5"/>
      <c r="ALZ264" s="5"/>
      <c r="AMA264" s="5"/>
      <c r="AMB264" s="5"/>
      <c r="AMC264" s="5"/>
      <c r="AMD264" s="5"/>
      <c r="AME264" s="5"/>
      <c r="AMF264" s="5"/>
      <c r="AMG264" s="5"/>
      <c r="AMH264" s="5"/>
      <c r="AMI264" s="5"/>
      <c r="AMJ264" s="5"/>
      <c r="AMK264" s="5"/>
    </row>
    <row r="265" spans="1:1025" ht="47.25">
      <c r="A265" s="25">
        <v>1</v>
      </c>
      <c r="B265" s="103" t="s">
        <v>414</v>
      </c>
      <c r="C265" s="107">
        <v>1954</v>
      </c>
      <c r="D265" s="107" t="s">
        <v>37</v>
      </c>
      <c r="E265" s="184" t="s">
        <v>108</v>
      </c>
      <c r="F265" s="107">
        <v>2</v>
      </c>
      <c r="G265" s="107">
        <v>1</v>
      </c>
      <c r="H265" s="281">
        <v>548.79999999999995</v>
      </c>
      <c r="I265" s="281">
        <v>502.6</v>
      </c>
      <c r="J265" s="281">
        <v>297.8</v>
      </c>
      <c r="K265" s="291">
        <v>21</v>
      </c>
      <c r="L265" s="276">
        <f>P265</f>
        <v>48321</v>
      </c>
      <c r="M265" s="105" t="s">
        <v>37</v>
      </c>
      <c r="N265" s="105" t="s">
        <v>37</v>
      </c>
      <c r="O265" s="105" t="s">
        <v>37</v>
      </c>
      <c r="P265" s="104">
        <v>48321</v>
      </c>
      <c r="Q265" s="100" t="s">
        <v>39</v>
      </c>
      <c r="R265" s="19" t="s">
        <v>415</v>
      </c>
      <c r="S265" s="38">
        <v>5186.24</v>
      </c>
      <c r="T265" s="38">
        <v>5186.24</v>
      </c>
      <c r="U265" s="35">
        <v>42369</v>
      </c>
      <c r="V265" s="11">
        <v>1</v>
      </c>
    </row>
    <row r="266" spans="1:1025" s="179" customFormat="1" ht="38.25" customHeight="1">
      <c r="A266" s="245" t="s">
        <v>416</v>
      </c>
      <c r="B266" s="246"/>
      <c r="C266" s="246"/>
      <c r="D266" s="246"/>
      <c r="E266" s="246"/>
      <c r="F266" s="246"/>
      <c r="G266" s="247"/>
      <c r="H266" s="292">
        <f t="shared" ref="H266:Q266" si="41">SUM(H265)</f>
        <v>548.79999999999995</v>
      </c>
      <c r="I266" s="292">
        <f t="shared" si="41"/>
        <v>502.6</v>
      </c>
      <c r="J266" s="292">
        <f t="shared" si="41"/>
        <v>297.8</v>
      </c>
      <c r="K266" s="293">
        <f t="shared" si="41"/>
        <v>21</v>
      </c>
      <c r="L266" s="292">
        <f t="shared" si="41"/>
        <v>48321</v>
      </c>
      <c r="M266" s="181">
        <f t="shared" si="41"/>
        <v>0</v>
      </c>
      <c r="N266" s="181">
        <f t="shared" si="41"/>
        <v>0</v>
      </c>
      <c r="O266" s="181">
        <f t="shared" si="41"/>
        <v>0</v>
      </c>
      <c r="P266" s="181">
        <f t="shared" si="41"/>
        <v>48321</v>
      </c>
      <c r="Q266" s="28">
        <f t="shared" si="41"/>
        <v>0</v>
      </c>
      <c r="R266" s="40" t="s">
        <v>105</v>
      </c>
      <c r="S266" s="40" t="s">
        <v>105</v>
      </c>
      <c r="T266" s="41" t="s">
        <v>105</v>
      </c>
      <c r="U266" s="40" t="s">
        <v>105</v>
      </c>
      <c r="V266" s="178"/>
    </row>
    <row r="267" spans="1:1025" s="172" customFormat="1" ht="28.5" customHeight="1">
      <c r="A267" s="252" t="s">
        <v>417</v>
      </c>
      <c r="B267" s="252"/>
      <c r="C267" s="252"/>
      <c r="D267" s="252"/>
      <c r="E267" s="252"/>
      <c r="F267" s="252"/>
      <c r="G267" s="252"/>
      <c r="H267" s="252"/>
      <c r="I267" s="252"/>
      <c r="J267" s="252"/>
      <c r="K267" s="252"/>
      <c r="L267" s="252"/>
      <c r="M267" s="252"/>
      <c r="N267" s="252"/>
      <c r="O267" s="252"/>
      <c r="P267" s="252"/>
      <c r="Q267" s="252"/>
      <c r="R267" s="252"/>
      <c r="S267" s="252"/>
      <c r="T267" s="252"/>
      <c r="U267" s="252"/>
      <c r="V267" s="18"/>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c r="DI267" s="5"/>
      <c r="DJ267" s="5"/>
      <c r="DK267" s="5"/>
      <c r="DL267" s="5"/>
      <c r="DM267" s="5"/>
      <c r="DN267" s="5"/>
      <c r="DO267" s="5"/>
      <c r="DP267" s="5"/>
      <c r="DQ267" s="5"/>
      <c r="DR267" s="5"/>
      <c r="DS267" s="5"/>
      <c r="DT267" s="5"/>
      <c r="DU267" s="5"/>
      <c r="DV267" s="5"/>
      <c r="DW267" s="5"/>
      <c r="DX267" s="5"/>
      <c r="DY267" s="5"/>
      <c r="DZ267" s="5"/>
      <c r="EA267" s="5"/>
      <c r="EB267" s="5"/>
      <c r="EC267" s="5"/>
      <c r="ED267" s="5"/>
      <c r="EE267" s="5"/>
      <c r="EF267" s="5"/>
      <c r="EG267" s="5"/>
      <c r="EH267" s="5"/>
      <c r="EI267" s="5"/>
      <c r="EJ267" s="5"/>
      <c r="EK267" s="5"/>
      <c r="EL267" s="5"/>
      <c r="EM267" s="5"/>
      <c r="EN267" s="5"/>
      <c r="EO267" s="5"/>
      <c r="EP267" s="5"/>
      <c r="EQ267" s="5"/>
      <c r="ER267" s="5"/>
      <c r="ES267" s="5"/>
      <c r="ET267" s="5"/>
      <c r="EU267" s="5"/>
      <c r="EV267" s="5"/>
      <c r="EW267" s="5"/>
      <c r="EX267" s="5"/>
      <c r="EY267" s="5"/>
      <c r="EZ267" s="5"/>
      <c r="FA267" s="5"/>
      <c r="FB267" s="5"/>
      <c r="FC267" s="5"/>
      <c r="FD267" s="5"/>
      <c r="FE267" s="5"/>
      <c r="FF267" s="5"/>
      <c r="FG267" s="5"/>
      <c r="FH267" s="5"/>
      <c r="FI267" s="5"/>
      <c r="FJ267" s="5"/>
      <c r="FK267" s="5"/>
      <c r="FL267" s="5"/>
      <c r="FM267" s="5"/>
      <c r="FN267" s="5"/>
      <c r="FO267" s="5"/>
      <c r="FP267" s="5"/>
      <c r="FQ267" s="5"/>
      <c r="FR267" s="5"/>
      <c r="FS267" s="5"/>
      <c r="FT267" s="5"/>
      <c r="FU267" s="5"/>
      <c r="FV267" s="5"/>
      <c r="FW267" s="5"/>
      <c r="FX267" s="5"/>
      <c r="FY267" s="5"/>
      <c r="FZ267" s="5"/>
      <c r="GA267" s="5"/>
      <c r="GB267" s="5"/>
      <c r="GC267" s="5"/>
      <c r="GD267" s="5"/>
      <c r="GE267" s="5"/>
      <c r="GF267" s="5"/>
      <c r="GG267" s="5"/>
      <c r="GH267" s="5"/>
      <c r="GI267" s="5"/>
      <c r="GJ267" s="5"/>
      <c r="GK267" s="5"/>
      <c r="GL267" s="5"/>
      <c r="GM267" s="5"/>
      <c r="GN267" s="5"/>
      <c r="GO267" s="5"/>
      <c r="GP267" s="5"/>
      <c r="GQ267" s="5"/>
      <c r="GR267" s="5"/>
      <c r="GS267" s="5"/>
      <c r="GT267" s="5"/>
      <c r="GU267" s="5"/>
      <c r="GV267" s="5"/>
      <c r="GW267" s="5"/>
      <c r="GX267" s="5"/>
      <c r="GY267" s="5"/>
      <c r="GZ267" s="5"/>
      <c r="HA267" s="5"/>
      <c r="HB267" s="5"/>
      <c r="HC267" s="5"/>
      <c r="HD267" s="5"/>
      <c r="HE267" s="5"/>
      <c r="HF267" s="5"/>
      <c r="HG267" s="5"/>
      <c r="HH267" s="5"/>
      <c r="HI267" s="5"/>
      <c r="HJ267" s="5"/>
      <c r="HK267" s="5"/>
      <c r="HL267" s="5"/>
      <c r="HM267" s="5"/>
      <c r="HN267" s="5"/>
      <c r="HO267" s="5"/>
      <c r="HP267" s="5"/>
      <c r="HQ267" s="5"/>
      <c r="HR267" s="5"/>
      <c r="HS267" s="5"/>
      <c r="HT267" s="5"/>
      <c r="HU267" s="5"/>
      <c r="HV267" s="5"/>
      <c r="HW267" s="5"/>
      <c r="HX267" s="5"/>
      <c r="HY267" s="5"/>
      <c r="HZ267" s="5"/>
      <c r="IA267" s="5"/>
      <c r="IB267" s="5"/>
      <c r="IC267" s="5"/>
      <c r="ID267" s="5"/>
      <c r="IE267" s="5"/>
      <c r="IF267" s="5"/>
      <c r="IG267" s="5"/>
      <c r="IH267" s="5"/>
      <c r="II267" s="5"/>
      <c r="IJ267" s="5"/>
      <c r="IK267" s="5"/>
      <c r="IL267" s="5"/>
      <c r="IM267" s="5"/>
      <c r="IN267" s="5"/>
      <c r="IO267" s="5"/>
      <c r="IP267" s="5"/>
      <c r="IQ267" s="5"/>
      <c r="IR267" s="5"/>
      <c r="IS267" s="5"/>
      <c r="IT267" s="5"/>
      <c r="IU267" s="5"/>
      <c r="IV267" s="5"/>
      <c r="IW267" s="5"/>
      <c r="IX267" s="5"/>
      <c r="IY267" s="5"/>
      <c r="IZ267" s="5"/>
      <c r="JA267" s="5"/>
      <c r="JB267" s="5"/>
      <c r="JC267" s="5"/>
      <c r="JD267" s="5"/>
      <c r="JE267" s="5"/>
      <c r="JF267" s="5"/>
      <c r="JG267" s="5"/>
      <c r="JH267" s="5"/>
      <c r="JI267" s="5"/>
      <c r="JJ267" s="5"/>
      <c r="JK267" s="5"/>
      <c r="JL267" s="5"/>
      <c r="JM267" s="5"/>
      <c r="JN267" s="5"/>
      <c r="JO267" s="5"/>
      <c r="JP267" s="5"/>
      <c r="JQ267" s="5"/>
      <c r="JR267" s="5"/>
      <c r="JS267" s="5"/>
      <c r="JT267" s="5"/>
      <c r="JU267" s="5"/>
      <c r="JV267" s="5"/>
      <c r="JW267" s="5"/>
      <c r="JX267" s="5"/>
      <c r="JY267" s="5"/>
      <c r="JZ267" s="5"/>
      <c r="KA267" s="5"/>
      <c r="KB267" s="5"/>
      <c r="KC267" s="5"/>
      <c r="KD267" s="5"/>
      <c r="KE267" s="5"/>
      <c r="KF267" s="5"/>
      <c r="KG267" s="5"/>
      <c r="KH267" s="5"/>
      <c r="KI267" s="5"/>
      <c r="KJ267" s="5"/>
      <c r="KK267" s="5"/>
      <c r="KL267" s="5"/>
      <c r="KM267" s="5"/>
      <c r="KN267" s="5"/>
      <c r="KO267" s="5"/>
      <c r="KP267" s="5"/>
      <c r="KQ267" s="5"/>
      <c r="KR267" s="5"/>
      <c r="KS267" s="5"/>
      <c r="KT267" s="5"/>
      <c r="KU267" s="5"/>
      <c r="KV267" s="5"/>
      <c r="KW267" s="5"/>
      <c r="KX267" s="5"/>
      <c r="KY267" s="5"/>
      <c r="KZ267" s="5"/>
      <c r="LA267" s="5"/>
      <c r="LB267" s="5"/>
      <c r="LC267" s="5"/>
      <c r="LD267" s="5"/>
      <c r="LE267" s="5"/>
      <c r="LF267" s="5"/>
      <c r="LG267" s="5"/>
      <c r="LH267" s="5"/>
      <c r="LI267" s="5"/>
      <c r="LJ267" s="5"/>
      <c r="LK267" s="5"/>
      <c r="LL267" s="5"/>
      <c r="LM267" s="5"/>
      <c r="LN267" s="5"/>
      <c r="LO267" s="5"/>
      <c r="LP267" s="5"/>
      <c r="LQ267" s="5"/>
      <c r="LR267" s="5"/>
      <c r="LS267" s="5"/>
      <c r="LT267" s="5"/>
      <c r="LU267" s="5"/>
      <c r="LV267" s="5"/>
      <c r="LW267" s="5"/>
      <c r="LX267" s="5"/>
      <c r="LY267" s="5"/>
      <c r="LZ267" s="5"/>
      <c r="MA267" s="5"/>
      <c r="MB267" s="5"/>
      <c r="MC267" s="5"/>
      <c r="MD267" s="5"/>
      <c r="ME267" s="5"/>
      <c r="MF267" s="5"/>
      <c r="MG267" s="5"/>
      <c r="MH267" s="5"/>
      <c r="MI267" s="5"/>
      <c r="MJ267" s="5"/>
      <c r="MK267" s="5"/>
      <c r="ML267" s="5"/>
      <c r="MM267" s="5"/>
      <c r="MN267" s="5"/>
      <c r="MO267" s="5"/>
      <c r="MP267" s="5"/>
      <c r="MQ267" s="5"/>
      <c r="MR267" s="5"/>
      <c r="MS267" s="5"/>
      <c r="MT267" s="5"/>
      <c r="MU267" s="5"/>
      <c r="MV267" s="5"/>
      <c r="MW267" s="5"/>
      <c r="MX267" s="5"/>
      <c r="MY267" s="5"/>
      <c r="MZ267" s="5"/>
      <c r="NA267" s="5"/>
      <c r="NB267" s="5"/>
      <c r="NC267" s="5"/>
      <c r="ND267" s="5"/>
      <c r="NE267" s="5"/>
      <c r="NF267" s="5"/>
      <c r="NG267" s="5"/>
      <c r="NH267" s="5"/>
      <c r="NI267" s="5"/>
      <c r="NJ267" s="5"/>
      <c r="NK267" s="5"/>
      <c r="NL267" s="5"/>
      <c r="NM267" s="5"/>
      <c r="NN267" s="5"/>
      <c r="NO267" s="5"/>
      <c r="NP267" s="5"/>
      <c r="NQ267" s="5"/>
      <c r="NR267" s="5"/>
      <c r="NS267" s="5"/>
      <c r="NT267" s="5"/>
      <c r="NU267" s="5"/>
      <c r="NV267" s="5"/>
      <c r="NW267" s="5"/>
      <c r="NX267" s="5"/>
      <c r="NY267" s="5"/>
      <c r="NZ267" s="5"/>
      <c r="OA267" s="5"/>
      <c r="OB267" s="5"/>
      <c r="OC267" s="5"/>
      <c r="OD267" s="5"/>
      <c r="OE267" s="5"/>
      <c r="OF267" s="5"/>
      <c r="OG267" s="5"/>
      <c r="OH267" s="5"/>
      <c r="OI267" s="5"/>
      <c r="OJ267" s="5"/>
      <c r="OK267" s="5"/>
      <c r="OL267" s="5"/>
      <c r="OM267" s="5"/>
      <c r="ON267" s="5"/>
      <c r="OO267" s="5"/>
      <c r="OP267" s="5"/>
      <c r="OQ267" s="5"/>
      <c r="OR267" s="5"/>
      <c r="OS267" s="5"/>
      <c r="OT267" s="5"/>
      <c r="OU267" s="5"/>
      <c r="OV267" s="5"/>
      <c r="OW267" s="5"/>
      <c r="OX267" s="5"/>
      <c r="OY267" s="5"/>
      <c r="OZ267" s="5"/>
      <c r="PA267" s="5"/>
      <c r="PB267" s="5"/>
      <c r="PC267" s="5"/>
      <c r="PD267" s="5"/>
      <c r="PE267" s="5"/>
      <c r="PF267" s="5"/>
      <c r="PG267" s="5"/>
      <c r="PH267" s="5"/>
      <c r="PI267" s="5"/>
      <c r="PJ267" s="5"/>
      <c r="PK267" s="5"/>
      <c r="PL267" s="5"/>
      <c r="PM267" s="5"/>
      <c r="PN267" s="5"/>
      <c r="PO267" s="5"/>
      <c r="PP267" s="5"/>
      <c r="PQ267" s="5"/>
      <c r="PR267" s="5"/>
      <c r="PS267" s="5"/>
      <c r="PT267" s="5"/>
      <c r="PU267" s="5"/>
      <c r="PV267" s="5"/>
      <c r="PW267" s="5"/>
      <c r="PX267" s="5"/>
      <c r="PY267" s="5"/>
      <c r="PZ267" s="5"/>
      <c r="QA267" s="5"/>
      <c r="QB267" s="5"/>
      <c r="QC267" s="5"/>
      <c r="QD267" s="5"/>
      <c r="QE267" s="5"/>
      <c r="QF267" s="5"/>
      <c r="QG267" s="5"/>
      <c r="QH267" s="5"/>
      <c r="QI267" s="5"/>
      <c r="QJ267" s="5"/>
      <c r="QK267" s="5"/>
      <c r="QL267" s="5"/>
      <c r="QM267" s="5"/>
      <c r="QN267" s="5"/>
      <c r="QO267" s="5"/>
      <c r="QP267" s="5"/>
      <c r="QQ267" s="5"/>
      <c r="QR267" s="5"/>
      <c r="QS267" s="5"/>
      <c r="QT267" s="5"/>
      <c r="QU267" s="5"/>
      <c r="QV267" s="5"/>
      <c r="QW267" s="5"/>
      <c r="QX267" s="5"/>
      <c r="QY267" s="5"/>
      <c r="QZ267" s="5"/>
      <c r="RA267" s="5"/>
      <c r="RB267" s="5"/>
      <c r="RC267" s="5"/>
      <c r="RD267" s="5"/>
      <c r="RE267" s="5"/>
      <c r="RF267" s="5"/>
      <c r="RG267" s="5"/>
      <c r="RH267" s="5"/>
      <c r="RI267" s="5"/>
      <c r="RJ267" s="5"/>
      <c r="RK267" s="5"/>
      <c r="RL267" s="5"/>
      <c r="RM267" s="5"/>
      <c r="RN267" s="5"/>
      <c r="RO267" s="5"/>
      <c r="RP267" s="5"/>
      <c r="RQ267" s="5"/>
      <c r="RR267" s="5"/>
      <c r="RS267" s="5"/>
      <c r="RT267" s="5"/>
      <c r="RU267" s="5"/>
      <c r="RV267" s="5"/>
      <c r="RW267" s="5"/>
      <c r="RX267" s="5"/>
      <c r="RY267" s="5"/>
      <c r="RZ267" s="5"/>
      <c r="SA267" s="5"/>
      <c r="SB267" s="5"/>
      <c r="SC267" s="5"/>
      <c r="SD267" s="5"/>
      <c r="SE267" s="5"/>
      <c r="SF267" s="5"/>
      <c r="SG267" s="5"/>
      <c r="SH267" s="5"/>
      <c r="SI267" s="5"/>
      <c r="SJ267" s="5"/>
      <c r="SK267" s="5"/>
      <c r="SL267" s="5"/>
      <c r="SM267" s="5"/>
      <c r="SN267" s="5"/>
      <c r="SO267" s="5"/>
      <c r="SP267" s="5"/>
      <c r="SQ267" s="5"/>
      <c r="SR267" s="5"/>
      <c r="SS267" s="5"/>
      <c r="ST267" s="5"/>
      <c r="SU267" s="5"/>
      <c r="SV267" s="5"/>
      <c r="SW267" s="5"/>
      <c r="SX267" s="5"/>
      <c r="SY267" s="5"/>
      <c r="SZ267" s="5"/>
      <c r="TA267" s="5"/>
      <c r="TB267" s="5"/>
      <c r="TC267" s="5"/>
      <c r="TD267" s="5"/>
      <c r="TE267" s="5"/>
      <c r="TF267" s="5"/>
      <c r="TG267" s="5"/>
      <c r="TH267" s="5"/>
      <c r="TI267" s="5"/>
      <c r="TJ267" s="5"/>
      <c r="TK267" s="5"/>
      <c r="TL267" s="5"/>
      <c r="TM267" s="5"/>
      <c r="TN267" s="5"/>
      <c r="TO267" s="5"/>
      <c r="TP267" s="5"/>
      <c r="TQ267" s="5"/>
      <c r="TR267" s="5"/>
      <c r="TS267" s="5"/>
      <c r="TT267" s="5"/>
      <c r="TU267" s="5"/>
      <c r="TV267" s="5"/>
      <c r="TW267" s="5"/>
      <c r="TX267" s="5"/>
      <c r="TY267" s="5"/>
      <c r="TZ267" s="5"/>
      <c r="UA267" s="5"/>
      <c r="UB267" s="5"/>
      <c r="UC267" s="5"/>
      <c r="UD267" s="5"/>
      <c r="UE267" s="5"/>
      <c r="UF267" s="5"/>
      <c r="UG267" s="5"/>
      <c r="UH267" s="5"/>
      <c r="UI267" s="5"/>
      <c r="UJ267" s="5"/>
      <c r="UK267" s="5"/>
      <c r="UL267" s="5"/>
      <c r="UM267" s="5"/>
      <c r="UN267" s="5"/>
      <c r="UO267" s="5"/>
      <c r="UP267" s="5"/>
      <c r="UQ267" s="5"/>
      <c r="UR267" s="5"/>
      <c r="US267" s="5"/>
      <c r="UT267" s="5"/>
      <c r="UU267" s="5"/>
      <c r="UV267" s="5"/>
      <c r="UW267" s="5"/>
      <c r="UX267" s="5"/>
      <c r="UY267" s="5"/>
      <c r="UZ267" s="5"/>
      <c r="VA267" s="5"/>
      <c r="VB267" s="5"/>
      <c r="VC267" s="5"/>
      <c r="VD267" s="5"/>
      <c r="VE267" s="5"/>
      <c r="VF267" s="5"/>
      <c r="VG267" s="5"/>
      <c r="VH267" s="5"/>
      <c r="VI267" s="5"/>
      <c r="VJ267" s="5"/>
      <c r="VK267" s="5"/>
      <c r="VL267" s="5"/>
      <c r="VM267" s="5"/>
      <c r="VN267" s="5"/>
      <c r="VO267" s="5"/>
      <c r="VP267" s="5"/>
      <c r="VQ267" s="5"/>
      <c r="VR267" s="5"/>
      <c r="VS267" s="5"/>
      <c r="VT267" s="5"/>
      <c r="VU267" s="5"/>
      <c r="VV267" s="5"/>
      <c r="VW267" s="5"/>
      <c r="VX267" s="5"/>
      <c r="VY267" s="5"/>
      <c r="VZ267" s="5"/>
      <c r="WA267" s="5"/>
      <c r="WB267" s="5"/>
      <c r="WC267" s="5"/>
      <c r="WD267" s="5"/>
      <c r="WE267" s="5"/>
      <c r="WF267" s="5"/>
      <c r="WG267" s="5"/>
      <c r="WH267" s="5"/>
      <c r="WI267" s="5"/>
      <c r="WJ267" s="5"/>
      <c r="WK267" s="5"/>
      <c r="WL267" s="5"/>
      <c r="WM267" s="5"/>
      <c r="WN267" s="5"/>
      <c r="WO267" s="5"/>
      <c r="WP267" s="5"/>
      <c r="WQ267" s="5"/>
      <c r="WR267" s="5"/>
      <c r="WS267" s="5"/>
      <c r="WT267" s="5"/>
      <c r="WU267" s="5"/>
      <c r="WV267" s="5"/>
      <c r="WW267" s="5"/>
      <c r="WX267" s="5"/>
      <c r="WY267" s="5"/>
      <c r="WZ267" s="5"/>
      <c r="XA267" s="5"/>
      <c r="XB267" s="5"/>
      <c r="XC267" s="5"/>
      <c r="XD267" s="5"/>
      <c r="XE267" s="5"/>
      <c r="XF267" s="5"/>
      <c r="XG267" s="5"/>
      <c r="XH267" s="5"/>
      <c r="XI267" s="5"/>
      <c r="XJ267" s="5"/>
      <c r="XK267" s="5"/>
      <c r="XL267" s="5"/>
      <c r="XM267" s="5"/>
      <c r="XN267" s="5"/>
      <c r="XO267" s="5"/>
      <c r="XP267" s="5"/>
      <c r="XQ267" s="5"/>
      <c r="XR267" s="5"/>
      <c r="XS267" s="5"/>
      <c r="XT267" s="5"/>
      <c r="XU267" s="5"/>
      <c r="XV267" s="5"/>
      <c r="XW267" s="5"/>
      <c r="XX267" s="5"/>
      <c r="XY267" s="5"/>
      <c r="XZ267" s="5"/>
      <c r="YA267" s="5"/>
      <c r="YB267" s="5"/>
      <c r="YC267" s="5"/>
      <c r="YD267" s="5"/>
      <c r="YE267" s="5"/>
      <c r="YF267" s="5"/>
      <c r="YG267" s="5"/>
      <c r="YH267" s="5"/>
      <c r="YI267" s="5"/>
      <c r="YJ267" s="5"/>
      <c r="YK267" s="5"/>
      <c r="YL267" s="5"/>
      <c r="YM267" s="5"/>
      <c r="YN267" s="5"/>
      <c r="YO267" s="5"/>
      <c r="YP267" s="5"/>
      <c r="YQ267" s="5"/>
      <c r="YR267" s="5"/>
      <c r="YS267" s="5"/>
      <c r="YT267" s="5"/>
      <c r="YU267" s="5"/>
      <c r="YV267" s="5"/>
      <c r="YW267" s="5"/>
      <c r="YX267" s="5"/>
      <c r="YY267" s="5"/>
      <c r="YZ267" s="5"/>
      <c r="ZA267" s="5"/>
      <c r="ZB267" s="5"/>
      <c r="ZC267" s="5"/>
      <c r="ZD267" s="5"/>
      <c r="ZE267" s="5"/>
      <c r="ZF267" s="5"/>
      <c r="ZG267" s="5"/>
      <c r="ZH267" s="5"/>
      <c r="ZI267" s="5"/>
      <c r="ZJ267" s="5"/>
      <c r="ZK267" s="5"/>
      <c r="ZL267" s="5"/>
      <c r="ZM267" s="5"/>
      <c r="ZN267" s="5"/>
      <c r="ZO267" s="5"/>
      <c r="ZP267" s="5"/>
      <c r="ZQ267" s="5"/>
      <c r="ZR267" s="5"/>
      <c r="ZS267" s="5"/>
      <c r="ZT267" s="5"/>
      <c r="ZU267" s="5"/>
      <c r="ZV267" s="5"/>
      <c r="ZW267" s="5"/>
      <c r="ZX267" s="5"/>
      <c r="ZY267" s="5"/>
      <c r="ZZ267" s="5"/>
      <c r="AAA267" s="5"/>
      <c r="AAB267" s="5"/>
      <c r="AAC267" s="5"/>
      <c r="AAD267" s="5"/>
      <c r="AAE267" s="5"/>
      <c r="AAF267" s="5"/>
      <c r="AAG267" s="5"/>
      <c r="AAH267" s="5"/>
      <c r="AAI267" s="5"/>
      <c r="AAJ267" s="5"/>
      <c r="AAK267" s="5"/>
      <c r="AAL267" s="5"/>
      <c r="AAM267" s="5"/>
      <c r="AAN267" s="5"/>
      <c r="AAO267" s="5"/>
      <c r="AAP267" s="5"/>
      <c r="AAQ267" s="5"/>
      <c r="AAR267" s="5"/>
      <c r="AAS267" s="5"/>
      <c r="AAT267" s="5"/>
      <c r="AAU267" s="5"/>
      <c r="AAV267" s="5"/>
      <c r="AAW267" s="5"/>
      <c r="AAX267" s="5"/>
      <c r="AAY267" s="5"/>
      <c r="AAZ267" s="5"/>
      <c r="ABA267" s="5"/>
      <c r="ABB267" s="5"/>
      <c r="ABC267" s="5"/>
      <c r="ABD267" s="5"/>
      <c r="ABE267" s="5"/>
      <c r="ABF267" s="5"/>
      <c r="ABG267" s="5"/>
      <c r="ABH267" s="5"/>
      <c r="ABI267" s="5"/>
      <c r="ABJ267" s="5"/>
      <c r="ABK267" s="5"/>
      <c r="ABL267" s="5"/>
      <c r="ABM267" s="5"/>
      <c r="ABN267" s="5"/>
      <c r="ABO267" s="5"/>
      <c r="ABP267" s="5"/>
      <c r="ABQ267" s="5"/>
      <c r="ABR267" s="5"/>
      <c r="ABS267" s="5"/>
      <c r="ABT267" s="5"/>
      <c r="ABU267" s="5"/>
      <c r="ABV267" s="5"/>
      <c r="ABW267" s="5"/>
      <c r="ABX267" s="5"/>
      <c r="ABY267" s="5"/>
      <c r="ABZ267" s="5"/>
      <c r="ACA267" s="5"/>
      <c r="ACB267" s="5"/>
      <c r="ACC267" s="5"/>
      <c r="ACD267" s="5"/>
      <c r="ACE267" s="5"/>
      <c r="ACF267" s="5"/>
      <c r="ACG267" s="5"/>
      <c r="ACH267" s="5"/>
      <c r="ACI267" s="5"/>
      <c r="ACJ267" s="5"/>
      <c r="ACK267" s="5"/>
      <c r="ACL267" s="5"/>
      <c r="ACM267" s="5"/>
      <c r="ACN267" s="5"/>
      <c r="ACO267" s="5"/>
      <c r="ACP267" s="5"/>
      <c r="ACQ267" s="5"/>
      <c r="ACR267" s="5"/>
      <c r="ACS267" s="5"/>
      <c r="ACT267" s="5"/>
      <c r="ACU267" s="5"/>
      <c r="ACV267" s="5"/>
      <c r="ACW267" s="5"/>
      <c r="ACX267" s="5"/>
      <c r="ACY267" s="5"/>
      <c r="ACZ267" s="5"/>
      <c r="ADA267" s="5"/>
      <c r="ADB267" s="5"/>
      <c r="ADC267" s="5"/>
      <c r="ADD267" s="5"/>
      <c r="ADE267" s="5"/>
      <c r="ADF267" s="5"/>
      <c r="ADG267" s="5"/>
      <c r="ADH267" s="5"/>
      <c r="ADI267" s="5"/>
      <c r="ADJ267" s="5"/>
      <c r="ADK267" s="5"/>
      <c r="ADL267" s="5"/>
      <c r="ADM267" s="5"/>
      <c r="ADN267" s="5"/>
      <c r="ADO267" s="5"/>
      <c r="ADP267" s="5"/>
      <c r="ADQ267" s="5"/>
      <c r="ADR267" s="5"/>
      <c r="ADS267" s="5"/>
      <c r="ADT267" s="5"/>
      <c r="ADU267" s="5"/>
      <c r="ADV267" s="5"/>
      <c r="ADW267" s="5"/>
      <c r="ADX267" s="5"/>
      <c r="ADY267" s="5"/>
      <c r="ADZ267" s="5"/>
      <c r="AEA267" s="5"/>
      <c r="AEB267" s="5"/>
      <c r="AEC267" s="5"/>
      <c r="AED267" s="5"/>
      <c r="AEE267" s="5"/>
      <c r="AEF267" s="5"/>
      <c r="AEG267" s="5"/>
      <c r="AEH267" s="5"/>
      <c r="AEI267" s="5"/>
      <c r="AEJ267" s="5"/>
      <c r="AEK267" s="5"/>
      <c r="AEL267" s="5"/>
      <c r="AEM267" s="5"/>
      <c r="AEN267" s="5"/>
      <c r="AEO267" s="5"/>
      <c r="AEP267" s="5"/>
      <c r="AEQ267" s="5"/>
      <c r="AER267" s="5"/>
      <c r="AES267" s="5"/>
      <c r="AET267" s="5"/>
      <c r="AEU267" s="5"/>
      <c r="AEV267" s="5"/>
      <c r="AEW267" s="5"/>
      <c r="AEX267" s="5"/>
      <c r="AEY267" s="5"/>
      <c r="AEZ267" s="5"/>
      <c r="AFA267" s="5"/>
      <c r="AFB267" s="5"/>
      <c r="AFC267" s="5"/>
      <c r="AFD267" s="5"/>
      <c r="AFE267" s="5"/>
      <c r="AFF267" s="5"/>
      <c r="AFG267" s="5"/>
      <c r="AFH267" s="5"/>
      <c r="AFI267" s="5"/>
      <c r="AFJ267" s="5"/>
      <c r="AFK267" s="5"/>
      <c r="AFL267" s="5"/>
      <c r="AFM267" s="5"/>
      <c r="AFN267" s="5"/>
      <c r="AFO267" s="5"/>
      <c r="AFP267" s="5"/>
      <c r="AFQ267" s="5"/>
      <c r="AFR267" s="5"/>
      <c r="AFS267" s="5"/>
      <c r="AFT267" s="5"/>
      <c r="AFU267" s="5"/>
      <c r="AFV267" s="5"/>
      <c r="AFW267" s="5"/>
      <c r="AFX267" s="5"/>
      <c r="AFY267" s="5"/>
      <c r="AFZ267" s="5"/>
      <c r="AGA267" s="5"/>
      <c r="AGB267" s="5"/>
      <c r="AGC267" s="5"/>
      <c r="AGD267" s="5"/>
      <c r="AGE267" s="5"/>
      <c r="AGF267" s="5"/>
      <c r="AGG267" s="5"/>
      <c r="AGH267" s="5"/>
      <c r="AGI267" s="5"/>
      <c r="AGJ267" s="5"/>
      <c r="AGK267" s="5"/>
      <c r="AGL267" s="5"/>
      <c r="AGM267" s="5"/>
      <c r="AGN267" s="5"/>
      <c r="AGO267" s="5"/>
      <c r="AGP267" s="5"/>
      <c r="AGQ267" s="5"/>
      <c r="AGR267" s="5"/>
      <c r="AGS267" s="5"/>
      <c r="AGT267" s="5"/>
      <c r="AGU267" s="5"/>
      <c r="AGV267" s="5"/>
      <c r="AGW267" s="5"/>
      <c r="AGX267" s="5"/>
      <c r="AGY267" s="5"/>
      <c r="AGZ267" s="5"/>
      <c r="AHA267" s="5"/>
      <c r="AHB267" s="5"/>
      <c r="AHC267" s="5"/>
      <c r="AHD267" s="5"/>
      <c r="AHE267" s="5"/>
      <c r="AHF267" s="5"/>
      <c r="AHG267" s="5"/>
      <c r="AHH267" s="5"/>
      <c r="AHI267" s="5"/>
      <c r="AHJ267" s="5"/>
      <c r="AHK267" s="5"/>
      <c r="AHL267" s="5"/>
      <c r="AHM267" s="5"/>
      <c r="AHN267" s="5"/>
      <c r="AHO267" s="5"/>
      <c r="AHP267" s="5"/>
      <c r="AHQ267" s="5"/>
      <c r="AHR267" s="5"/>
      <c r="AHS267" s="5"/>
      <c r="AHT267" s="5"/>
      <c r="AHU267" s="5"/>
      <c r="AHV267" s="5"/>
      <c r="AHW267" s="5"/>
      <c r="AHX267" s="5"/>
      <c r="AHY267" s="5"/>
      <c r="AHZ267" s="5"/>
      <c r="AIA267" s="5"/>
      <c r="AIB267" s="5"/>
      <c r="AIC267" s="5"/>
      <c r="AID267" s="5"/>
      <c r="AIE267" s="5"/>
      <c r="AIF267" s="5"/>
      <c r="AIG267" s="5"/>
      <c r="AIH267" s="5"/>
      <c r="AII267" s="5"/>
      <c r="AIJ267" s="5"/>
      <c r="AIK267" s="5"/>
      <c r="AIL267" s="5"/>
      <c r="AIM267" s="5"/>
      <c r="AIN267" s="5"/>
      <c r="AIO267" s="5"/>
      <c r="AIP267" s="5"/>
      <c r="AIQ267" s="5"/>
      <c r="AIR267" s="5"/>
      <c r="AIS267" s="5"/>
      <c r="AIT267" s="5"/>
      <c r="AIU267" s="5"/>
      <c r="AIV267" s="5"/>
      <c r="AIW267" s="5"/>
      <c r="AIX267" s="5"/>
      <c r="AIY267" s="5"/>
      <c r="AIZ267" s="5"/>
      <c r="AJA267" s="5"/>
      <c r="AJB267" s="5"/>
      <c r="AJC267" s="5"/>
      <c r="AJD267" s="5"/>
      <c r="AJE267" s="5"/>
      <c r="AJF267" s="5"/>
      <c r="AJG267" s="5"/>
      <c r="AJH267" s="5"/>
      <c r="AJI267" s="5"/>
      <c r="AJJ267" s="5"/>
      <c r="AJK267" s="5"/>
      <c r="AJL267" s="5"/>
      <c r="AJM267" s="5"/>
      <c r="AJN267" s="5"/>
      <c r="AJO267" s="5"/>
      <c r="AJP267" s="5"/>
      <c r="AJQ267" s="5"/>
      <c r="AJR267" s="5"/>
      <c r="AJS267" s="5"/>
      <c r="AJT267" s="5"/>
      <c r="AJU267" s="5"/>
      <c r="AJV267" s="5"/>
      <c r="AJW267" s="5"/>
      <c r="AJX267" s="5"/>
      <c r="AJY267" s="5"/>
      <c r="AJZ267" s="5"/>
      <c r="AKA267" s="5"/>
      <c r="AKB267" s="5"/>
      <c r="AKC267" s="5"/>
      <c r="AKD267" s="5"/>
      <c r="AKE267" s="5"/>
      <c r="AKF267" s="5"/>
      <c r="AKG267" s="5"/>
      <c r="AKH267" s="5"/>
      <c r="AKI267" s="5"/>
      <c r="AKJ267" s="5"/>
      <c r="AKK267" s="5"/>
      <c r="AKL267" s="5"/>
      <c r="AKM267" s="5"/>
      <c r="AKN267" s="5"/>
      <c r="AKO267" s="5"/>
      <c r="AKP267" s="5"/>
      <c r="AKQ267" s="5"/>
      <c r="AKR267" s="5"/>
      <c r="AKS267" s="5"/>
      <c r="AKT267" s="5"/>
      <c r="AKU267" s="5"/>
      <c r="AKV267" s="5"/>
      <c r="AKW267" s="5"/>
      <c r="AKX267" s="5"/>
      <c r="AKY267" s="5"/>
      <c r="AKZ267" s="5"/>
      <c r="ALA267" s="5"/>
      <c r="ALB267" s="5"/>
      <c r="ALC267" s="5"/>
      <c r="ALD267" s="5"/>
      <c r="ALE267" s="5"/>
      <c r="ALF267" s="5"/>
      <c r="ALG267" s="5"/>
      <c r="ALH267" s="5"/>
      <c r="ALI267" s="5"/>
      <c r="ALJ267" s="5"/>
      <c r="ALK267" s="5"/>
      <c r="ALL267" s="5"/>
      <c r="ALM267" s="5"/>
      <c r="ALN267" s="5"/>
      <c r="ALO267" s="5"/>
      <c r="ALP267" s="5"/>
      <c r="ALQ267" s="5"/>
      <c r="ALR267" s="5"/>
      <c r="ALS267" s="5"/>
      <c r="ALT267" s="5"/>
      <c r="ALU267" s="5"/>
      <c r="ALV267" s="5"/>
      <c r="ALW267" s="5"/>
      <c r="ALX267" s="5"/>
      <c r="ALY267" s="5"/>
      <c r="ALZ267" s="5"/>
      <c r="AMA267" s="5"/>
      <c r="AMB267" s="5"/>
      <c r="AMC267" s="5"/>
      <c r="AMD267" s="5"/>
      <c r="AME267" s="5"/>
      <c r="AMF267" s="5"/>
      <c r="AMG267" s="5"/>
      <c r="AMH267" s="5"/>
      <c r="AMI267" s="5"/>
      <c r="AMJ267" s="5"/>
      <c r="AMK267" s="5"/>
    </row>
    <row r="268" spans="1:1025" ht="79.5" customHeight="1">
      <c r="A268" s="25">
        <v>1</v>
      </c>
      <c r="B268" s="103" t="s">
        <v>418</v>
      </c>
      <c r="C268" s="107">
        <v>1948</v>
      </c>
      <c r="D268" s="107" t="s">
        <v>37</v>
      </c>
      <c r="E268" s="184" t="s">
        <v>330</v>
      </c>
      <c r="F268" s="107">
        <v>2</v>
      </c>
      <c r="G268" s="107">
        <v>3</v>
      </c>
      <c r="H268" s="281">
        <v>567.6</v>
      </c>
      <c r="I268" s="281">
        <v>518.5</v>
      </c>
      <c r="J268" s="281">
        <v>227.1</v>
      </c>
      <c r="K268" s="291">
        <v>27</v>
      </c>
      <c r="L268" s="276">
        <f>P268</f>
        <v>2290867.35</v>
      </c>
      <c r="M268" s="105" t="s">
        <v>37</v>
      </c>
      <c r="N268" s="105" t="s">
        <v>37</v>
      </c>
      <c r="O268" s="105" t="s">
        <v>37</v>
      </c>
      <c r="P268" s="104">
        <f>285681.04+71850.53+293921.9+808733.21+830680.67</f>
        <v>2290867.35</v>
      </c>
      <c r="Q268" s="100" t="s">
        <v>39</v>
      </c>
      <c r="R268" s="19" t="s">
        <v>419</v>
      </c>
      <c r="S268" s="38">
        <v>4803.8900000000003</v>
      </c>
      <c r="T268" s="39">
        <v>9018.1299999999992</v>
      </c>
      <c r="U268" s="35">
        <v>42369</v>
      </c>
      <c r="V268" s="11">
        <v>5</v>
      </c>
    </row>
    <row r="269" spans="1:1025" s="179" customFormat="1" ht="38.25" customHeight="1">
      <c r="A269" s="245" t="s">
        <v>420</v>
      </c>
      <c r="B269" s="246"/>
      <c r="C269" s="246"/>
      <c r="D269" s="246"/>
      <c r="E269" s="246"/>
      <c r="F269" s="246"/>
      <c r="G269" s="247"/>
      <c r="H269" s="292">
        <f t="shared" ref="H269:Q269" si="42">SUM(H268)</f>
        <v>567.6</v>
      </c>
      <c r="I269" s="292">
        <f t="shared" si="42"/>
        <v>518.5</v>
      </c>
      <c r="J269" s="292">
        <f t="shared" si="42"/>
        <v>227.1</v>
      </c>
      <c r="K269" s="293">
        <f t="shared" si="42"/>
        <v>27</v>
      </c>
      <c r="L269" s="292">
        <f t="shared" si="42"/>
        <v>2290867.35</v>
      </c>
      <c r="M269" s="181">
        <f t="shared" si="42"/>
        <v>0</v>
      </c>
      <c r="N269" s="181">
        <f t="shared" si="42"/>
        <v>0</v>
      </c>
      <c r="O269" s="181">
        <f t="shared" si="42"/>
        <v>0</v>
      </c>
      <c r="P269" s="181">
        <f t="shared" si="42"/>
        <v>2290867.35</v>
      </c>
      <c r="Q269" s="28">
        <f t="shared" si="42"/>
        <v>0</v>
      </c>
      <c r="R269" s="40" t="s">
        <v>105</v>
      </c>
      <c r="S269" s="40" t="s">
        <v>105</v>
      </c>
      <c r="T269" s="41" t="s">
        <v>105</v>
      </c>
      <c r="U269" s="40" t="s">
        <v>105</v>
      </c>
      <c r="V269" s="178"/>
    </row>
    <row r="270" spans="1:1025" s="172" customFormat="1" ht="28.5" customHeight="1">
      <c r="A270" s="252" t="s">
        <v>421</v>
      </c>
      <c r="B270" s="252"/>
      <c r="C270" s="252"/>
      <c r="D270" s="252"/>
      <c r="E270" s="252"/>
      <c r="F270" s="252"/>
      <c r="G270" s="252"/>
      <c r="H270" s="252"/>
      <c r="I270" s="252"/>
      <c r="J270" s="252"/>
      <c r="K270" s="252"/>
      <c r="L270" s="252"/>
      <c r="M270" s="252"/>
      <c r="N270" s="252"/>
      <c r="O270" s="252"/>
      <c r="P270" s="252"/>
      <c r="Q270" s="252"/>
      <c r="R270" s="252"/>
      <c r="S270" s="252"/>
      <c r="T270" s="252"/>
      <c r="U270" s="252"/>
      <c r="V270" s="18"/>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c r="DI270" s="5"/>
      <c r="DJ270" s="5"/>
      <c r="DK270" s="5"/>
      <c r="DL270" s="5"/>
      <c r="DM270" s="5"/>
      <c r="DN270" s="5"/>
      <c r="DO270" s="5"/>
      <c r="DP270" s="5"/>
      <c r="DQ270" s="5"/>
      <c r="DR270" s="5"/>
      <c r="DS270" s="5"/>
      <c r="DT270" s="5"/>
      <c r="DU270" s="5"/>
      <c r="DV270" s="5"/>
      <c r="DW270" s="5"/>
      <c r="DX270" s="5"/>
      <c r="DY270" s="5"/>
      <c r="DZ270" s="5"/>
      <c r="EA270" s="5"/>
      <c r="EB270" s="5"/>
      <c r="EC270" s="5"/>
      <c r="ED270" s="5"/>
      <c r="EE270" s="5"/>
      <c r="EF270" s="5"/>
      <c r="EG270" s="5"/>
      <c r="EH270" s="5"/>
      <c r="EI270" s="5"/>
      <c r="EJ270" s="5"/>
      <c r="EK270" s="5"/>
      <c r="EL270" s="5"/>
      <c r="EM270" s="5"/>
      <c r="EN270" s="5"/>
      <c r="EO270" s="5"/>
      <c r="EP270" s="5"/>
      <c r="EQ270" s="5"/>
      <c r="ER270" s="5"/>
      <c r="ES270" s="5"/>
      <c r="ET270" s="5"/>
      <c r="EU270" s="5"/>
      <c r="EV270" s="5"/>
      <c r="EW270" s="5"/>
      <c r="EX270" s="5"/>
      <c r="EY270" s="5"/>
      <c r="EZ270" s="5"/>
      <c r="FA270" s="5"/>
      <c r="FB270" s="5"/>
      <c r="FC270" s="5"/>
      <c r="FD270" s="5"/>
      <c r="FE270" s="5"/>
      <c r="FF270" s="5"/>
      <c r="FG270" s="5"/>
      <c r="FH270" s="5"/>
      <c r="FI270" s="5"/>
      <c r="FJ270" s="5"/>
      <c r="FK270" s="5"/>
      <c r="FL270" s="5"/>
      <c r="FM270" s="5"/>
      <c r="FN270" s="5"/>
      <c r="FO270" s="5"/>
      <c r="FP270" s="5"/>
      <c r="FQ270" s="5"/>
      <c r="FR270" s="5"/>
      <c r="FS270" s="5"/>
      <c r="FT270" s="5"/>
      <c r="FU270" s="5"/>
      <c r="FV270" s="5"/>
      <c r="FW270" s="5"/>
      <c r="FX270" s="5"/>
      <c r="FY270" s="5"/>
      <c r="FZ270" s="5"/>
      <c r="GA270" s="5"/>
      <c r="GB270" s="5"/>
      <c r="GC270" s="5"/>
      <c r="GD270" s="5"/>
      <c r="GE270" s="5"/>
      <c r="GF270" s="5"/>
      <c r="GG270" s="5"/>
      <c r="GH270" s="5"/>
      <c r="GI270" s="5"/>
      <c r="GJ270" s="5"/>
      <c r="GK270" s="5"/>
      <c r="GL270" s="5"/>
      <c r="GM270" s="5"/>
      <c r="GN270" s="5"/>
      <c r="GO270" s="5"/>
      <c r="GP270" s="5"/>
      <c r="GQ270" s="5"/>
      <c r="GR270" s="5"/>
      <c r="GS270" s="5"/>
      <c r="GT270" s="5"/>
      <c r="GU270" s="5"/>
      <c r="GV270" s="5"/>
      <c r="GW270" s="5"/>
      <c r="GX270" s="5"/>
      <c r="GY270" s="5"/>
      <c r="GZ270" s="5"/>
      <c r="HA270" s="5"/>
      <c r="HB270" s="5"/>
      <c r="HC270" s="5"/>
      <c r="HD270" s="5"/>
      <c r="HE270" s="5"/>
      <c r="HF270" s="5"/>
      <c r="HG270" s="5"/>
      <c r="HH270" s="5"/>
      <c r="HI270" s="5"/>
      <c r="HJ270" s="5"/>
      <c r="HK270" s="5"/>
      <c r="HL270" s="5"/>
      <c r="HM270" s="5"/>
      <c r="HN270" s="5"/>
      <c r="HO270" s="5"/>
      <c r="HP270" s="5"/>
      <c r="HQ270" s="5"/>
      <c r="HR270" s="5"/>
      <c r="HS270" s="5"/>
      <c r="HT270" s="5"/>
      <c r="HU270" s="5"/>
      <c r="HV270" s="5"/>
      <c r="HW270" s="5"/>
      <c r="HX270" s="5"/>
      <c r="HY270" s="5"/>
      <c r="HZ270" s="5"/>
      <c r="IA270" s="5"/>
      <c r="IB270" s="5"/>
      <c r="IC270" s="5"/>
      <c r="ID270" s="5"/>
      <c r="IE270" s="5"/>
      <c r="IF270" s="5"/>
      <c r="IG270" s="5"/>
      <c r="IH270" s="5"/>
      <c r="II270" s="5"/>
      <c r="IJ270" s="5"/>
      <c r="IK270" s="5"/>
      <c r="IL270" s="5"/>
      <c r="IM270" s="5"/>
      <c r="IN270" s="5"/>
      <c r="IO270" s="5"/>
      <c r="IP270" s="5"/>
      <c r="IQ270" s="5"/>
      <c r="IR270" s="5"/>
      <c r="IS270" s="5"/>
      <c r="IT270" s="5"/>
      <c r="IU270" s="5"/>
      <c r="IV270" s="5"/>
      <c r="IW270" s="5"/>
      <c r="IX270" s="5"/>
      <c r="IY270" s="5"/>
      <c r="IZ270" s="5"/>
      <c r="JA270" s="5"/>
      <c r="JB270" s="5"/>
      <c r="JC270" s="5"/>
      <c r="JD270" s="5"/>
      <c r="JE270" s="5"/>
      <c r="JF270" s="5"/>
      <c r="JG270" s="5"/>
      <c r="JH270" s="5"/>
      <c r="JI270" s="5"/>
      <c r="JJ270" s="5"/>
      <c r="JK270" s="5"/>
      <c r="JL270" s="5"/>
      <c r="JM270" s="5"/>
      <c r="JN270" s="5"/>
      <c r="JO270" s="5"/>
      <c r="JP270" s="5"/>
      <c r="JQ270" s="5"/>
      <c r="JR270" s="5"/>
      <c r="JS270" s="5"/>
      <c r="JT270" s="5"/>
      <c r="JU270" s="5"/>
      <c r="JV270" s="5"/>
      <c r="JW270" s="5"/>
      <c r="JX270" s="5"/>
      <c r="JY270" s="5"/>
      <c r="JZ270" s="5"/>
      <c r="KA270" s="5"/>
      <c r="KB270" s="5"/>
      <c r="KC270" s="5"/>
      <c r="KD270" s="5"/>
      <c r="KE270" s="5"/>
      <c r="KF270" s="5"/>
      <c r="KG270" s="5"/>
      <c r="KH270" s="5"/>
      <c r="KI270" s="5"/>
      <c r="KJ270" s="5"/>
      <c r="KK270" s="5"/>
      <c r="KL270" s="5"/>
      <c r="KM270" s="5"/>
      <c r="KN270" s="5"/>
      <c r="KO270" s="5"/>
      <c r="KP270" s="5"/>
      <c r="KQ270" s="5"/>
      <c r="KR270" s="5"/>
      <c r="KS270" s="5"/>
      <c r="KT270" s="5"/>
      <c r="KU270" s="5"/>
      <c r="KV270" s="5"/>
      <c r="KW270" s="5"/>
      <c r="KX270" s="5"/>
      <c r="KY270" s="5"/>
      <c r="KZ270" s="5"/>
      <c r="LA270" s="5"/>
      <c r="LB270" s="5"/>
      <c r="LC270" s="5"/>
      <c r="LD270" s="5"/>
      <c r="LE270" s="5"/>
      <c r="LF270" s="5"/>
      <c r="LG270" s="5"/>
      <c r="LH270" s="5"/>
      <c r="LI270" s="5"/>
      <c r="LJ270" s="5"/>
      <c r="LK270" s="5"/>
      <c r="LL270" s="5"/>
      <c r="LM270" s="5"/>
      <c r="LN270" s="5"/>
      <c r="LO270" s="5"/>
      <c r="LP270" s="5"/>
      <c r="LQ270" s="5"/>
      <c r="LR270" s="5"/>
      <c r="LS270" s="5"/>
      <c r="LT270" s="5"/>
      <c r="LU270" s="5"/>
      <c r="LV270" s="5"/>
      <c r="LW270" s="5"/>
      <c r="LX270" s="5"/>
      <c r="LY270" s="5"/>
      <c r="LZ270" s="5"/>
      <c r="MA270" s="5"/>
      <c r="MB270" s="5"/>
      <c r="MC270" s="5"/>
      <c r="MD270" s="5"/>
      <c r="ME270" s="5"/>
      <c r="MF270" s="5"/>
      <c r="MG270" s="5"/>
      <c r="MH270" s="5"/>
      <c r="MI270" s="5"/>
      <c r="MJ270" s="5"/>
      <c r="MK270" s="5"/>
      <c r="ML270" s="5"/>
      <c r="MM270" s="5"/>
      <c r="MN270" s="5"/>
      <c r="MO270" s="5"/>
      <c r="MP270" s="5"/>
      <c r="MQ270" s="5"/>
      <c r="MR270" s="5"/>
      <c r="MS270" s="5"/>
      <c r="MT270" s="5"/>
      <c r="MU270" s="5"/>
      <c r="MV270" s="5"/>
      <c r="MW270" s="5"/>
      <c r="MX270" s="5"/>
      <c r="MY270" s="5"/>
      <c r="MZ270" s="5"/>
      <c r="NA270" s="5"/>
      <c r="NB270" s="5"/>
      <c r="NC270" s="5"/>
      <c r="ND270" s="5"/>
      <c r="NE270" s="5"/>
      <c r="NF270" s="5"/>
      <c r="NG270" s="5"/>
      <c r="NH270" s="5"/>
      <c r="NI270" s="5"/>
      <c r="NJ270" s="5"/>
      <c r="NK270" s="5"/>
      <c r="NL270" s="5"/>
      <c r="NM270" s="5"/>
      <c r="NN270" s="5"/>
      <c r="NO270" s="5"/>
      <c r="NP270" s="5"/>
      <c r="NQ270" s="5"/>
      <c r="NR270" s="5"/>
      <c r="NS270" s="5"/>
      <c r="NT270" s="5"/>
      <c r="NU270" s="5"/>
      <c r="NV270" s="5"/>
      <c r="NW270" s="5"/>
      <c r="NX270" s="5"/>
      <c r="NY270" s="5"/>
      <c r="NZ270" s="5"/>
      <c r="OA270" s="5"/>
      <c r="OB270" s="5"/>
      <c r="OC270" s="5"/>
      <c r="OD270" s="5"/>
      <c r="OE270" s="5"/>
      <c r="OF270" s="5"/>
      <c r="OG270" s="5"/>
      <c r="OH270" s="5"/>
      <c r="OI270" s="5"/>
      <c r="OJ270" s="5"/>
      <c r="OK270" s="5"/>
      <c r="OL270" s="5"/>
      <c r="OM270" s="5"/>
      <c r="ON270" s="5"/>
      <c r="OO270" s="5"/>
      <c r="OP270" s="5"/>
      <c r="OQ270" s="5"/>
      <c r="OR270" s="5"/>
      <c r="OS270" s="5"/>
      <c r="OT270" s="5"/>
      <c r="OU270" s="5"/>
      <c r="OV270" s="5"/>
      <c r="OW270" s="5"/>
      <c r="OX270" s="5"/>
      <c r="OY270" s="5"/>
      <c r="OZ270" s="5"/>
      <c r="PA270" s="5"/>
      <c r="PB270" s="5"/>
      <c r="PC270" s="5"/>
      <c r="PD270" s="5"/>
      <c r="PE270" s="5"/>
      <c r="PF270" s="5"/>
      <c r="PG270" s="5"/>
      <c r="PH270" s="5"/>
      <c r="PI270" s="5"/>
      <c r="PJ270" s="5"/>
      <c r="PK270" s="5"/>
      <c r="PL270" s="5"/>
      <c r="PM270" s="5"/>
      <c r="PN270" s="5"/>
      <c r="PO270" s="5"/>
      <c r="PP270" s="5"/>
      <c r="PQ270" s="5"/>
      <c r="PR270" s="5"/>
      <c r="PS270" s="5"/>
      <c r="PT270" s="5"/>
      <c r="PU270" s="5"/>
      <c r="PV270" s="5"/>
      <c r="PW270" s="5"/>
      <c r="PX270" s="5"/>
      <c r="PY270" s="5"/>
      <c r="PZ270" s="5"/>
      <c r="QA270" s="5"/>
      <c r="QB270" s="5"/>
      <c r="QC270" s="5"/>
      <c r="QD270" s="5"/>
      <c r="QE270" s="5"/>
      <c r="QF270" s="5"/>
      <c r="QG270" s="5"/>
      <c r="QH270" s="5"/>
      <c r="QI270" s="5"/>
      <c r="QJ270" s="5"/>
      <c r="QK270" s="5"/>
      <c r="QL270" s="5"/>
      <c r="QM270" s="5"/>
      <c r="QN270" s="5"/>
      <c r="QO270" s="5"/>
      <c r="QP270" s="5"/>
      <c r="QQ270" s="5"/>
      <c r="QR270" s="5"/>
      <c r="QS270" s="5"/>
      <c r="QT270" s="5"/>
      <c r="QU270" s="5"/>
      <c r="QV270" s="5"/>
      <c r="QW270" s="5"/>
      <c r="QX270" s="5"/>
      <c r="QY270" s="5"/>
      <c r="QZ270" s="5"/>
      <c r="RA270" s="5"/>
      <c r="RB270" s="5"/>
      <c r="RC270" s="5"/>
      <c r="RD270" s="5"/>
      <c r="RE270" s="5"/>
      <c r="RF270" s="5"/>
      <c r="RG270" s="5"/>
      <c r="RH270" s="5"/>
      <c r="RI270" s="5"/>
      <c r="RJ270" s="5"/>
      <c r="RK270" s="5"/>
      <c r="RL270" s="5"/>
      <c r="RM270" s="5"/>
      <c r="RN270" s="5"/>
      <c r="RO270" s="5"/>
      <c r="RP270" s="5"/>
      <c r="RQ270" s="5"/>
      <c r="RR270" s="5"/>
      <c r="RS270" s="5"/>
      <c r="RT270" s="5"/>
      <c r="RU270" s="5"/>
      <c r="RV270" s="5"/>
      <c r="RW270" s="5"/>
      <c r="RX270" s="5"/>
      <c r="RY270" s="5"/>
      <c r="RZ270" s="5"/>
      <c r="SA270" s="5"/>
      <c r="SB270" s="5"/>
      <c r="SC270" s="5"/>
      <c r="SD270" s="5"/>
      <c r="SE270" s="5"/>
      <c r="SF270" s="5"/>
      <c r="SG270" s="5"/>
      <c r="SH270" s="5"/>
      <c r="SI270" s="5"/>
      <c r="SJ270" s="5"/>
      <c r="SK270" s="5"/>
      <c r="SL270" s="5"/>
      <c r="SM270" s="5"/>
      <c r="SN270" s="5"/>
      <c r="SO270" s="5"/>
      <c r="SP270" s="5"/>
      <c r="SQ270" s="5"/>
      <c r="SR270" s="5"/>
      <c r="SS270" s="5"/>
      <c r="ST270" s="5"/>
      <c r="SU270" s="5"/>
      <c r="SV270" s="5"/>
      <c r="SW270" s="5"/>
      <c r="SX270" s="5"/>
      <c r="SY270" s="5"/>
      <c r="SZ270" s="5"/>
      <c r="TA270" s="5"/>
      <c r="TB270" s="5"/>
      <c r="TC270" s="5"/>
      <c r="TD270" s="5"/>
      <c r="TE270" s="5"/>
      <c r="TF270" s="5"/>
      <c r="TG270" s="5"/>
      <c r="TH270" s="5"/>
      <c r="TI270" s="5"/>
      <c r="TJ270" s="5"/>
      <c r="TK270" s="5"/>
      <c r="TL270" s="5"/>
      <c r="TM270" s="5"/>
      <c r="TN270" s="5"/>
      <c r="TO270" s="5"/>
      <c r="TP270" s="5"/>
      <c r="TQ270" s="5"/>
      <c r="TR270" s="5"/>
      <c r="TS270" s="5"/>
      <c r="TT270" s="5"/>
      <c r="TU270" s="5"/>
      <c r="TV270" s="5"/>
      <c r="TW270" s="5"/>
      <c r="TX270" s="5"/>
      <c r="TY270" s="5"/>
      <c r="TZ270" s="5"/>
      <c r="UA270" s="5"/>
      <c r="UB270" s="5"/>
      <c r="UC270" s="5"/>
      <c r="UD270" s="5"/>
      <c r="UE270" s="5"/>
      <c r="UF270" s="5"/>
      <c r="UG270" s="5"/>
      <c r="UH270" s="5"/>
      <c r="UI270" s="5"/>
      <c r="UJ270" s="5"/>
      <c r="UK270" s="5"/>
      <c r="UL270" s="5"/>
      <c r="UM270" s="5"/>
      <c r="UN270" s="5"/>
      <c r="UO270" s="5"/>
      <c r="UP270" s="5"/>
      <c r="UQ270" s="5"/>
      <c r="UR270" s="5"/>
      <c r="US270" s="5"/>
      <c r="UT270" s="5"/>
      <c r="UU270" s="5"/>
      <c r="UV270" s="5"/>
      <c r="UW270" s="5"/>
      <c r="UX270" s="5"/>
      <c r="UY270" s="5"/>
      <c r="UZ270" s="5"/>
      <c r="VA270" s="5"/>
      <c r="VB270" s="5"/>
      <c r="VC270" s="5"/>
      <c r="VD270" s="5"/>
      <c r="VE270" s="5"/>
      <c r="VF270" s="5"/>
      <c r="VG270" s="5"/>
      <c r="VH270" s="5"/>
      <c r="VI270" s="5"/>
      <c r="VJ270" s="5"/>
      <c r="VK270" s="5"/>
      <c r="VL270" s="5"/>
      <c r="VM270" s="5"/>
      <c r="VN270" s="5"/>
      <c r="VO270" s="5"/>
      <c r="VP270" s="5"/>
      <c r="VQ270" s="5"/>
      <c r="VR270" s="5"/>
      <c r="VS270" s="5"/>
      <c r="VT270" s="5"/>
      <c r="VU270" s="5"/>
      <c r="VV270" s="5"/>
      <c r="VW270" s="5"/>
      <c r="VX270" s="5"/>
      <c r="VY270" s="5"/>
      <c r="VZ270" s="5"/>
      <c r="WA270" s="5"/>
      <c r="WB270" s="5"/>
      <c r="WC270" s="5"/>
      <c r="WD270" s="5"/>
      <c r="WE270" s="5"/>
      <c r="WF270" s="5"/>
      <c r="WG270" s="5"/>
      <c r="WH270" s="5"/>
      <c r="WI270" s="5"/>
      <c r="WJ270" s="5"/>
      <c r="WK270" s="5"/>
      <c r="WL270" s="5"/>
      <c r="WM270" s="5"/>
      <c r="WN270" s="5"/>
      <c r="WO270" s="5"/>
      <c r="WP270" s="5"/>
      <c r="WQ270" s="5"/>
      <c r="WR270" s="5"/>
      <c r="WS270" s="5"/>
      <c r="WT270" s="5"/>
      <c r="WU270" s="5"/>
      <c r="WV270" s="5"/>
      <c r="WW270" s="5"/>
      <c r="WX270" s="5"/>
      <c r="WY270" s="5"/>
      <c r="WZ270" s="5"/>
      <c r="XA270" s="5"/>
      <c r="XB270" s="5"/>
      <c r="XC270" s="5"/>
      <c r="XD270" s="5"/>
      <c r="XE270" s="5"/>
      <c r="XF270" s="5"/>
      <c r="XG270" s="5"/>
      <c r="XH270" s="5"/>
      <c r="XI270" s="5"/>
      <c r="XJ270" s="5"/>
      <c r="XK270" s="5"/>
      <c r="XL270" s="5"/>
      <c r="XM270" s="5"/>
      <c r="XN270" s="5"/>
      <c r="XO270" s="5"/>
      <c r="XP270" s="5"/>
      <c r="XQ270" s="5"/>
      <c r="XR270" s="5"/>
      <c r="XS270" s="5"/>
      <c r="XT270" s="5"/>
      <c r="XU270" s="5"/>
      <c r="XV270" s="5"/>
      <c r="XW270" s="5"/>
      <c r="XX270" s="5"/>
      <c r="XY270" s="5"/>
      <c r="XZ270" s="5"/>
      <c r="YA270" s="5"/>
      <c r="YB270" s="5"/>
      <c r="YC270" s="5"/>
      <c r="YD270" s="5"/>
      <c r="YE270" s="5"/>
      <c r="YF270" s="5"/>
      <c r="YG270" s="5"/>
      <c r="YH270" s="5"/>
      <c r="YI270" s="5"/>
      <c r="YJ270" s="5"/>
      <c r="YK270" s="5"/>
      <c r="YL270" s="5"/>
      <c r="YM270" s="5"/>
      <c r="YN270" s="5"/>
      <c r="YO270" s="5"/>
      <c r="YP270" s="5"/>
      <c r="YQ270" s="5"/>
      <c r="YR270" s="5"/>
      <c r="YS270" s="5"/>
      <c r="YT270" s="5"/>
      <c r="YU270" s="5"/>
      <c r="YV270" s="5"/>
      <c r="YW270" s="5"/>
      <c r="YX270" s="5"/>
      <c r="YY270" s="5"/>
      <c r="YZ270" s="5"/>
      <c r="ZA270" s="5"/>
      <c r="ZB270" s="5"/>
      <c r="ZC270" s="5"/>
      <c r="ZD270" s="5"/>
      <c r="ZE270" s="5"/>
      <c r="ZF270" s="5"/>
      <c r="ZG270" s="5"/>
      <c r="ZH270" s="5"/>
      <c r="ZI270" s="5"/>
      <c r="ZJ270" s="5"/>
      <c r="ZK270" s="5"/>
      <c r="ZL270" s="5"/>
      <c r="ZM270" s="5"/>
      <c r="ZN270" s="5"/>
      <c r="ZO270" s="5"/>
      <c r="ZP270" s="5"/>
      <c r="ZQ270" s="5"/>
      <c r="ZR270" s="5"/>
      <c r="ZS270" s="5"/>
      <c r="ZT270" s="5"/>
      <c r="ZU270" s="5"/>
      <c r="ZV270" s="5"/>
      <c r="ZW270" s="5"/>
      <c r="ZX270" s="5"/>
      <c r="ZY270" s="5"/>
      <c r="ZZ270" s="5"/>
      <c r="AAA270" s="5"/>
      <c r="AAB270" s="5"/>
      <c r="AAC270" s="5"/>
      <c r="AAD270" s="5"/>
      <c r="AAE270" s="5"/>
      <c r="AAF270" s="5"/>
      <c r="AAG270" s="5"/>
      <c r="AAH270" s="5"/>
      <c r="AAI270" s="5"/>
      <c r="AAJ270" s="5"/>
      <c r="AAK270" s="5"/>
      <c r="AAL270" s="5"/>
      <c r="AAM270" s="5"/>
      <c r="AAN270" s="5"/>
      <c r="AAO270" s="5"/>
      <c r="AAP270" s="5"/>
      <c r="AAQ270" s="5"/>
      <c r="AAR270" s="5"/>
      <c r="AAS270" s="5"/>
      <c r="AAT270" s="5"/>
      <c r="AAU270" s="5"/>
      <c r="AAV270" s="5"/>
      <c r="AAW270" s="5"/>
      <c r="AAX270" s="5"/>
      <c r="AAY270" s="5"/>
      <c r="AAZ270" s="5"/>
      <c r="ABA270" s="5"/>
      <c r="ABB270" s="5"/>
      <c r="ABC270" s="5"/>
      <c r="ABD270" s="5"/>
      <c r="ABE270" s="5"/>
      <c r="ABF270" s="5"/>
      <c r="ABG270" s="5"/>
      <c r="ABH270" s="5"/>
      <c r="ABI270" s="5"/>
      <c r="ABJ270" s="5"/>
      <c r="ABK270" s="5"/>
      <c r="ABL270" s="5"/>
      <c r="ABM270" s="5"/>
      <c r="ABN270" s="5"/>
      <c r="ABO270" s="5"/>
      <c r="ABP270" s="5"/>
      <c r="ABQ270" s="5"/>
      <c r="ABR270" s="5"/>
      <c r="ABS270" s="5"/>
      <c r="ABT270" s="5"/>
      <c r="ABU270" s="5"/>
      <c r="ABV270" s="5"/>
      <c r="ABW270" s="5"/>
      <c r="ABX270" s="5"/>
      <c r="ABY270" s="5"/>
      <c r="ABZ270" s="5"/>
      <c r="ACA270" s="5"/>
      <c r="ACB270" s="5"/>
      <c r="ACC270" s="5"/>
      <c r="ACD270" s="5"/>
      <c r="ACE270" s="5"/>
      <c r="ACF270" s="5"/>
      <c r="ACG270" s="5"/>
      <c r="ACH270" s="5"/>
      <c r="ACI270" s="5"/>
      <c r="ACJ270" s="5"/>
      <c r="ACK270" s="5"/>
      <c r="ACL270" s="5"/>
      <c r="ACM270" s="5"/>
      <c r="ACN270" s="5"/>
      <c r="ACO270" s="5"/>
      <c r="ACP270" s="5"/>
      <c r="ACQ270" s="5"/>
      <c r="ACR270" s="5"/>
      <c r="ACS270" s="5"/>
      <c r="ACT270" s="5"/>
      <c r="ACU270" s="5"/>
      <c r="ACV270" s="5"/>
      <c r="ACW270" s="5"/>
      <c r="ACX270" s="5"/>
      <c r="ACY270" s="5"/>
      <c r="ACZ270" s="5"/>
      <c r="ADA270" s="5"/>
      <c r="ADB270" s="5"/>
      <c r="ADC270" s="5"/>
      <c r="ADD270" s="5"/>
      <c r="ADE270" s="5"/>
      <c r="ADF270" s="5"/>
      <c r="ADG270" s="5"/>
      <c r="ADH270" s="5"/>
      <c r="ADI270" s="5"/>
      <c r="ADJ270" s="5"/>
      <c r="ADK270" s="5"/>
      <c r="ADL270" s="5"/>
      <c r="ADM270" s="5"/>
      <c r="ADN270" s="5"/>
      <c r="ADO270" s="5"/>
      <c r="ADP270" s="5"/>
      <c r="ADQ270" s="5"/>
      <c r="ADR270" s="5"/>
      <c r="ADS270" s="5"/>
      <c r="ADT270" s="5"/>
      <c r="ADU270" s="5"/>
      <c r="ADV270" s="5"/>
      <c r="ADW270" s="5"/>
      <c r="ADX270" s="5"/>
      <c r="ADY270" s="5"/>
      <c r="ADZ270" s="5"/>
      <c r="AEA270" s="5"/>
      <c r="AEB270" s="5"/>
      <c r="AEC270" s="5"/>
      <c r="AED270" s="5"/>
      <c r="AEE270" s="5"/>
      <c r="AEF270" s="5"/>
      <c r="AEG270" s="5"/>
      <c r="AEH270" s="5"/>
      <c r="AEI270" s="5"/>
      <c r="AEJ270" s="5"/>
      <c r="AEK270" s="5"/>
      <c r="AEL270" s="5"/>
      <c r="AEM270" s="5"/>
      <c r="AEN270" s="5"/>
      <c r="AEO270" s="5"/>
      <c r="AEP270" s="5"/>
      <c r="AEQ270" s="5"/>
      <c r="AER270" s="5"/>
      <c r="AES270" s="5"/>
      <c r="AET270" s="5"/>
      <c r="AEU270" s="5"/>
      <c r="AEV270" s="5"/>
      <c r="AEW270" s="5"/>
      <c r="AEX270" s="5"/>
      <c r="AEY270" s="5"/>
      <c r="AEZ270" s="5"/>
      <c r="AFA270" s="5"/>
      <c r="AFB270" s="5"/>
      <c r="AFC270" s="5"/>
      <c r="AFD270" s="5"/>
      <c r="AFE270" s="5"/>
      <c r="AFF270" s="5"/>
      <c r="AFG270" s="5"/>
      <c r="AFH270" s="5"/>
      <c r="AFI270" s="5"/>
      <c r="AFJ270" s="5"/>
      <c r="AFK270" s="5"/>
      <c r="AFL270" s="5"/>
      <c r="AFM270" s="5"/>
      <c r="AFN270" s="5"/>
      <c r="AFO270" s="5"/>
      <c r="AFP270" s="5"/>
      <c r="AFQ270" s="5"/>
      <c r="AFR270" s="5"/>
      <c r="AFS270" s="5"/>
      <c r="AFT270" s="5"/>
      <c r="AFU270" s="5"/>
      <c r="AFV270" s="5"/>
      <c r="AFW270" s="5"/>
      <c r="AFX270" s="5"/>
      <c r="AFY270" s="5"/>
      <c r="AFZ270" s="5"/>
      <c r="AGA270" s="5"/>
      <c r="AGB270" s="5"/>
      <c r="AGC270" s="5"/>
      <c r="AGD270" s="5"/>
      <c r="AGE270" s="5"/>
      <c r="AGF270" s="5"/>
      <c r="AGG270" s="5"/>
      <c r="AGH270" s="5"/>
      <c r="AGI270" s="5"/>
      <c r="AGJ270" s="5"/>
      <c r="AGK270" s="5"/>
      <c r="AGL270" s="5"/>
      <c r="AGM270" s="5"/>
      <c r="AGN270" s="5"/>
      <c r="AGO270" s="5"/>
      <c r="AGP270" s="5"/>
      <c r="AGQ270" s="5"/>
      <c r="AGR270" s="5"/>
      <c r="AGS270" s="5"/>
      <c r="AGT270" s="5"/>
      <c r="AGU270" s="5"/>
      <c r="AGV270" s="5"/>
      <c r="AGW270" s="5"/>
      <c r="AGX270" s="5"/>
      <c r="AGY270" s="5"/>
      <c r="AGZ270" s="5"/>
      <c r="AHA270" s="5"/>
      <c r="AHB270" s="5"/>
      <c r="AHC270" s="5"/>
      <c r="AHD270" s="5"/>
      <c r="AHE270" s="5"/>
      <c r="AHF270" s="5"/>
      <c r="AHG270" s="5"/>
      <c r="AHH270" s="5"/>
      <c r="AHI270" s="5"/>
      <c r="AHJ270" s="5"/>
      <c r="AHK270" s="5"/>
      <c r="AHL270" s="5"/>
      <c r="AHM270" s="5"/>
      <c r="AHN270" s="5"/>
      <c r="AHO270" s="5"/>
      <c r="AHP270" s="5"/>
      <c r="AHQ270" s="5"/>
      <c r="AHR270" s="5"/>
      <c r="AHS270" s="5"/>
      <c r="AHT270" s="5"/>
      <c r="AHU270" s="5"/>
      <c r="AHV270" s="5"/>
      <c r="AHW270" s="5"/>
      <c r="AHX270" s="5"/>
      <c r="AHY270" s="5"/>
      <c r="AHZ270" s="5"/>
      <c r="AIA270" s="5"/>
      <c r="AIB270" s="5"/>
      <c r="AIC270" s="5"/>
      <c r="AID270" s="5"/>
      <c r="AIE270" s="5"/>
      <c r="AIF270" s="5"/>
      <c r="AIG270" s="5"/>
      <c r="AIH270" s="5"/>
      <c r="AII270" s="5"/>
      <c r="AIJ270" s="5"/>
      <c r="AIK270" s="5"/>
      <c r="AIL270" s="5"/>
      <c r="AIM270" s="5"/>
      <c r="AIN270" s="5"/>
      <c r="AIO270" s="5"/>
      <c r="AIP270" s="5"/>
      <c r="AIQ270" s="5"/>
      <c r="AIR270" s="5"/>
      <c r="AIS270" s="5"/>
      <c r="AIT270" s="5"/>
      <c r="AIU270" s="5"/>
      <c r="AIV270" s="5"/>
      <c r="AIW270" s="5"/>
      <c r="AIX270" s="5"/>
      <c r="AIY270" s="5"/>
      <c r="AIZ270" s="5"/>
      <c r="AJA270" s="5"/>
      <c r="AJB270" s="5"/>
      <c r="AJC270" s="5"/>
      <c r="AJD270" s="5"/>
      <c r="AJE270" s="5"/>
      <c r="AJF270" s="5"/>
      <c r="AJG270" s="5"/>
      <c r="AJH270" s="5"/>
      <c r="AJI270" s="5"/>
      <c r="AJJ270" s="5"/>
      <c r="AJK270" s="5"/>
      <c r="AJL270" s="5"/>
      <c r="AJM270" s="5"/>
      <c r="AJN270" s="5"/>
      <c r="AJO270" s="5"/>
      <c r="AJP270" s="5"/>
      <c r="AJQ270" s="5"/>
      <c r="AJR270" s="5"/>
      <c r="AJS270" s="5"/>
      <c r="AJT270" s="5"/>
      <c r="AJU270" s="5"/>
      <c r="AJV270" s="5"/>
      <c r="AJW270" s="5"/>
      <c r="AJX270" s="5"/>
      <c r="AJY270" s="5"/>
      <c r="AJZ270" s="5"/>
      <c r="AKA270" s="5"/>
      <c r="AKB270" s="5"/>
      <c r="AKC270" s="5"/>
      <c r="AKD270" s="5"/>
      <c r="AKE270" s="5"/>
      <c r="AKF270" s="5"/>
      <c r="AKG270" s="5"/>
      <c r="AKH270" s="5"/>
      <c r="AKI270" s="5"/>
      <c r="AKJ270" s="5"/>
      <c r="AKK270" s="5"/>
      <c r="AKL270" s="5"/>
      <c r="AKM270" s="5"/>
      <c r="AKN270" s="5"/>
      <c r="AKO270" s="5"/>
      <c r="AKP270" s="5"/>
      <c r="AKQ270" s="5"/>
      <c r="AKR270" s="5"/>
      <c r="AKS270" s="5"/>
      <c r="AKT270" s="5"/>
      <c r="AKU270" s="5"/>
      <c r="AKV270" s="5"/>
      <c r="AKW270" s="5"/>
      <c r="AKX270" s="5"/>
      <c r="AKY270" s="5"/>
      <c r="AKZ270" s="5"/>
      <c r="ALA270" s="5"/>
      <c r="ALB270" s="5"/>
      <c r="ALC270" s="5"/>
      <c r="ALD270" s="5"/>
      <c r="ALE270" s="5"/>
      <c r="ALF270" s="5"/>
      <c r="ALG270" s="5"/>
      <c r="ALH270" s="5"/>
      <c r="ALI270" s="5"/>
      <c r="ALJ270" s="5"/>
      <c r="ALK270" s="5"/>
      <c r="ALL270" s="5"/>
      <c r="ALM270" s="5"/>
      <c r="ALN270" s="5"/>
      <c r="ALO270" s="5"/>
      <c r="ALP270" s="5"/>
      <c r="ALQ270" s="5"/>
      <c r="ALR270" s="5"/>
      <c r="ALS270" s="5"/>
      <c r="ALT270" s="5"/>
      <c r="ALU270" s="5"/>
      <c r="ALV270" s="5"/>
      <c r="ALW270" s="5"/>
      <c r="ALX270" s="5"/>
      <c r="ALY270" s="5"/>
      <c r="ALZ270" s="5"/>
      <c r="AMA270" s="5"/>
      <c r="AMB270" s="5"/>
      <c r="AMC270" s="5"/>
      <c r="AMD270" s="5"/>
      <c r="AME270" s="5"/>
      <c r="AMF270" s="5"/>
      <c r="AMG270" s="5"/>
      <c r="AMH270" s="5"/>
      <c r="AMI270" s="5"/>
      <c r="AMJ270" s="5"/>
      <c r="AMK270" s="5"/>
    </row>
    <row r="271" spans="1:1025" ht="58.5" customHeight="1">
      <c r="A271" s="25">
        <v>1</v>
      </c>
      <c r="B271" s="103" t="s">
        <v>422</v>
      </c>
      <c r="C271" s="107">
        <v>1972</v>
      </c>
      <c r="D271" s="107" t="s">
        <v>37</v>
      </c>
      <c r="E271" s="184" t="s">
        <v>350</v>
      </c>
      <c r="F271" s="107">
        <v>2</v>
      </c>
      <c r="G271" s="107">
        <v>2</v>
      </c>
      <c r="H271" s="281">
        <v>534</v>
      </c>
      <c r="I271" s="281">
        <v>475.7</v>
      </c>
      <c r="J271" s="281"/>
      <c r="K271" s="291">
        <v>23</v>
      </c>
      <c r="L271" s="276">
        <f>P271</f>
        <v>88318.97</v>
      </c>
      <c r="M271" s="105" t="s">
        <v>37</v>
      </c>
      <c r="N271" s="105" t="s">
        <v>37</v>
      </c>
      <c r="O271" s="105" t="s">
        <v>37</v>
      </c>
      <c r="P271" s="104">
        <v>88318.97</v>
      </c>
      <c r="Q271" s="100" t="s">
        <v>39</v>
      </c>
      <c r="R271" s="19" t="s">
        <v>272</v>
      </c>
      <c r="S271" s="38">
        <v>2206.88</v>
      </c>
      <c r="T271" s="37">
        <v>6223.34</v>
      </c>
      <c r="U271" s="35">
        <v>42369</v>
      </c>
      <c r="V271" s="11">
        <v>1</v>
      </c>
    </row>
    <row r="272" spans="1:1025" s="179" customFormat="1" ht="38.25" customHeight="1">
      <c r="A272" s="245" t="s">
        <v>423</v>
      </c>
      <c r="B272" s="246"/>
      <c r="C272" s="246"/>
      <c r="D272" s="246"/>
      <c r="E272" s="246"/>
      <c r="F272" s="246"/>
      <c r="G272" s="247"/>
      <c r="H272" s="292">
        <f t="shared" ref="H272:Q272" si="43">SUM(H271)</f>
        <v>534</v>
      </c>
      <c r="I272" s="292">
        <f t="shared" si="43"/>
        <v>475.7</v>
      </c>
      <c r="J272" s="292">
        <f t="shared" si="43"/>
        <v>0</v>
      </c>
      <c r="K272" s="293">
        <f t="shared" si="43"/>
        <v>23</v>
      </c>
      <c r="L272" s="292">
        <f t="shared" si="43"/>
        <v>88318.97</v>
      </c>
      <c r="M272" s="181">
        <f t="shared" si="43"/>
        <v>0</v>
      </c>
      <c r="N272" s="181">
        <f t="shared" si="43"/>
        <v>0</v>
      </c>
      <c r="O272" s="181">
        <f t="shared" si="43"/>
        <v>0</v>
      </c>
      <c r="P272" s="181">
        <f t="shared" si="43"/>
        <v>88318.97</v>
      </c>
      <c r="Q272" s="28">
        <f t="shared" si="43"/>
        <v>0</v>
      </c>
      <c r="R272" s="40" t="s">
        <v>105</v>
      </c>
      <c r="S272" s="40" t="s">
        <v>105</v>
      </c>
      <c r="T272" s="41" t="s">
        <v>105</v>
      </c>
      <c r="U272" s="40" t="s">
        <v>105</v>
      </c>
      <c r="V272" s="178"/>
    </row>
    <row r="273" spans="1:1025" s="172" customFormat="1" ht="28.5" customHeight="1">
      <c r="A273" s="252" t="s">
        <v>424</v>
      </c>
      <c r="B273" s="252"/>
      <c r="C273" s="252"/>
      <c r="D273" s="252"/>
      <c r="E273" s="252"/>
      <c r="F273" s="252"/>
      <c r="G273" s="252"/>
      <c r="H273" s="252"/>
      <c r="I273" s="252"/>
      <c r="J273" s="252"/>
      <c r="K273" s="252"/>
      <c r="L273" s="252"/>
      <c r="M273" s="252"/>
      <c r="N273" s="252"/>
      <c r="O273" s="252"/>
      <c r="P273" s="252"/>
      <c r="Q273" s="252"/>
      <c r="R273" s="252"/>
      <c r="S273" s="252"/>
      <c r="T273" s="252"/>
      <c r="U273" s="252"/>
      <c r="V273" s="18"/>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c r="DI273" s="5"/>
      <c r="DJ273" s="5"/>
      <c r="DK273" s="5"/>
      <c r="DL273" s="5"/>
      <c r="DM273" s="5"/>
      <c r="DN273" s="5"/>
      <c r="DO273" s="5"/>
      <c r="DP273" s="5"/>
      <c r="DQ273" s="5"/>
      <c r="DR273" s="5"/>
      <c r="DS273" s="5"/>
      <c r="DT273" s="5"/>
      <c r="DU273" s="5"/>
      <c r="DV273" s="5"/>
      <c r="DW273" s="5"/>
      <c r="DX273" s="5"/>
      <c r="DY273" s="5"/>
      <c r="DZ273" s="5"/>
      <c r="EA273" s="5"/>
      <c r="EB273" s="5"/>
      <c r="EC273" s="5"/>
      <c r="ED273" s="5"/>
      <c r="EE273" s="5"/>
      <c r="EF273" s="5"/>
      <c r="EG273" s="5"/>
      <c r="EH273" s="5"/>
      <c r="EI273" s="5"/>
      <c r="EJ273" s="5"/>
      <c r="EK273" s="5"/>
      <c r="EL273" s="5"/>
      <c r="EM273" s="5"/>
      <c r="EN273" s="5"/>
      <c r="EO273" s="5"/>
      <c r="EP273" s="5"/>
      <c r="EQ273" s="5"/>
      <c r="ER273" s="5"/>
      <c r="ES273" s="5"/>
      <c r="ET273" s="5"/>
      <c r="EU273" s="5"/>
      <c r="EV273" s="5"/>
      <c r="EW273" s="5"/>
      <c r="EX273" s="5"/>
      <c r="EY273" s="5"/>
      <c r="EZ273" s="5"/>
      <c r="FA273" s="5"/>
      <c r="FB273" s="5"/>
      <c r="FC273" s="5"/>
      <c r="FD273" s="5"/>
      <c r="FE273" s="5"/>
      <c r="FF273" s="5"/>
      <c r="FG273" s="5"/>
      <c r="FH273" s="5"/>
      <c r="FI273" s="5"/>
      <c r="FJ273" s="5"/>
      <c r="FK273" s="5"/>
      <c r="FL273" s="5"/>
      <c r="FM273" s="5"/>
      <c r="FN273" s="5"/>
      <c r="FO273" s="5"/>
      <c r="FP273" s="5"/>
      <c r="FQ273" s="5"/>
      <c r="FR273" s="5"/>
      <c r="FS273" s="5"/>
      <c r="FT273" s="5"/>
      <c r="FU273" s="5"/>
      <c r="FV273" s="5"/>
      <c r="FW273" s="5"/>
      <c r="FX273" s="5"/>
      <c r="FY273" s="5"/>
      <c r="FZ273" s="5"/>
      <c r="GA273" s="5"/>
      <c r="GB273" s="5"/>
      <c r="GC273" s="5"/>
      <c r="GD273" s="5"/>
      <c r="GE273" s="5"/>
      <c r="GF273" s="5"/>
      <c r="GG273" s="5"/>
      <c r="GH273" s="5"/>
      <c r="GI273" s="5"/>
      <c r="GJ273" s="5"/>
      <c r="GK273" s="5"/>
      <c r="GL273" s="5"/>
      <c r="GM273" s="5"/>
      <c r="GN273" s="5"/>
      <c r="GO273" s="5"/>
      <c r="GP273" s="5"/>
      <c r="GQ273" s="5"/>
      <c r="GR273" s="5"/>
      <c r="GS273" s="5"/>
      <c r="GT273" s="5"/>
      <c r="GU273" s="5"/>
      <c r="GV273" s="5"/>
      <c r="GW273" s="5"/>
      <c r="GX273" s="5"/>
      <c r="GY273" s="5"/>
      <c r="GZ273" s="5"/>
      <c r="HA273" s="5"/>
      <c r="HB273" s="5"/>
      <c r="HC273" s="5"/>
      <c r="HD273" s="5"/>
      <c r="HE273" s="5"/>
      <c r="HF273" s="5"/>
      <c r="HG273" s="5"/>
      <c r="HH273" s="5"/>
      <c r="HI273" s="5"/>
      <c r="HJ273" s="5"/>
      <c r="HK273" s="5"/>
      <c r="HL273" s="5"/>
      <c r="HM273" s="5"/>
      <c r="HN273" s="5"/>
      <c r="HO273" s="5"/>
      <c r="HP273" s="5"/>
      <c r="HQ273" s="5"/>
      <c r="HR273" s="5"/>
      <c r="HS273" s="5"/>
      <c r="HT273" s="5"/>
      <c r="HU273" s="5"/>
      <c r="HV273" s="5"/>
      <c r="HW273" s="5"/>
      <c r="HX273" s="5"/>
      <c r="HY273" s="5"/>
      <c r="HZ273" s="5"/>
      <c r="IA273" s="5"/>
      <c r="IB273" s="5"/>
      <c r="IC273" s="5"/>
      <c r="ID273" s="5"/>
      <c r="IE273" s="5"/>
      <c r="IF273" s="5"/>
      <c r="IG273" s="5"/>
      <c r="IH273" s="5"/>
      <c r="II273" s="5"/>
      <c r="IJ273" s="5"/>
      <c r="IK273" s="5"/>
      <c r="IL273" s="5"/>
      <c r="IM273" s="5"/>
      <c r="IN273" s="5"/>
      <c r="IO273" s="5"/>
      <c r="IP273" s="5"/>
      <c r="IQ273" s="5"/>
      <c r="IR273" s="5"/>
      <c r="IS273" s="5"/>
      <c r="IT273" s="5"/>
      <c r="IU273" s="5"/>
      <c r="IV273" s="5"/>
      <c r="IW273" s="5"/>
      <c r="IX273" s="5"/>
      <c r="IY273" s="5"/>
      <c r="IZ273" s="5"/>
      <c r="JA273" s="5"/>
      <c r="JB273" s="5"/>
      <c r="JC273" s="5"/>
      <c r="JD273" s="5"/>
      <c r="JE273" s="5"/>
      <c r="JF273" s="5"/>
      <c r="JG273" s="5"/>
      <c r="JH273" s="5"/>
      <c r="JI273" s="5"/>
      <c r="JJ273" s="5"/>
      <c r="JK273" s="5"/>
      <c r="JL273" s="5"/>
      <c r="JM273" s="5"/>
      <c r="JN273" s="5"/>
      <c r="JO273" s="5"/>
      <c r="JP273" s="5"/>
      <c r="JQ273" s="5"/>
      <c r="JR273" s="5"/>
      <c r="JS273" s="5"/>
      <c r="JT273" s="5"/>
      <c r="JU273" s="5"/>
      <c r="JV273" s="5"/>
      <c r="JW273" s="5"/>
      <c r="JX273" s="5"/>
      <c r="JY273" s="5"/>
      <c r="JZ273" s="5"/>
      <c r="KA273" s="5"/>
      <c r="KB273" s="5"/>
      <c r="KC273" s="5"/>
      <c r="KD273" s="5"/>
      <c r="KE273" s="5"/>
      <c r="KF273" s="5"/>
      <c r="KG273" s="5"/>
      <c r="KH273" s="5"/>
      <c r="KI273" s="5"/>
      <c r="KJ273" s="5"/>
      <c r="KK273" s="5"/>
      <c r="KL273" s="5"/>
      <c r="KM273" s="5"/>
      <c r="KN273" s="5"/>
      <c r="KO273" s="5"/>
      <c r="KP273" s="5"/>
      <c r="KQ273" s="5"/>
      <c r="KR273" s="5"/>
      <c r="KS273" s="5"/>
      <c r="KT273" s="5"/>
      <c r="KU273" s="5"/>
      <c r="KV273" s="5"/>
      <c r="KW273" s="5"/>
      <c r="KX273" s="5"/>
      <c r="KY273" s="5"/>
      <c r="KZ273" s="5"/>
      <c r="LA273" s="5"/>
      <c r="LB273" s="5"/>
      <c r="LC273" s="5"/>
      <c r="LD273" s="5"/>
      <c r="LE273" s="5"/>
      <c r="LF273" s="5"/>
      <c r="LG273" s="5"/>
      <c r="LH273" s="5"/>
      <c r="LI273" s="5"/>
      <c r="LJ273" s="5"/>
      <c r="LK273" s="5"/>
      <c r="LL273" s="5"/>
      <c r="LM273" s="5"/>
      <c r="LN273" s="5"/>
      <c r="LO273" s="5"/>
      <c r="LP273" s="5"/>
      <c r="LQ273" s="5"/>
      <c r="LR273" s="5"/>
      <c r="LS273" s="5"/>
      <c r="LT273" s="5"/>
      <c r="LU273" s="5"/>
      <c r="LV273" s="5"/>
      <c r="LW273" s="5"/>
      <c r="LX273" s="5"/>
      <c r="LY273" s="5"/>
      <c r="LZ273" s="5"/>
      <c r="MA273" s="5"/>
      <c r="MB273" s="5"/>
      <c r="MC273" s="5"/>
      <c r="MD273" s="5"/>
      <c r="ME273" s="5"/>
      <c r="MF273" s="5"/>
      <c r="MG273" s="5"/>
      <c r="MH273" s="5"/>
      <c r="MI273" s="5"/>
      <c r="MJ273" s="5"/>
      <c r="MK273" s="5"/>
      <c r="ML273" s="5"/>
      <c r="MM273" s="5"/>
      <c r="MN273" s="5"/>
      <c r="MO273" s="5"/>
      <c r="MP273" s="5"/>
      <c r="MQ273" s="5"/>
      <c r="MR273" s="5"/>
      <c r="MS273" s="5"/>
      <c r="MT273" s="5"/>
      <c r="MU273" s="5"/>
      <c r="MV273" s="5"/>
      <c r="MW273" s="5"/>
      <c r="MX273" s="5"/>
      <c r="MY273" s="5"/>
      <c r="MZ273" s="5"/>
      <c r="NA273" s="5"/>
      <c r="NB273" s="5"/>
      <c r="NC273" s="5"/>
      <c r="ND273" s="5"/>
      <c r="NE273" s="5"/>
      <c r="NF273" s="5"/>
      <c r="NG273" s="5"/>
      <c r="NH273" s="5"/>
      <c r="NI273" s="5"/>
      <c r="NJ273" s="5"/>
      <c r="NK273" s="5"/>
      <c r="NL273" s="5"/>
      <c r="NM273" s="5"/>
      <c r="NN273" s="5"/>
      <c r="NO273" s="5"/>
      <c r="NP273" s="5"/>
      <c r="NQ273" s="5"/>
      <c r="NR273" s="5"/>
      <c r="NS273" s="5"/>
      <c r="NT273" s="5"/>
      <c r="NU273" s="5"/>
      <c r="NV273" s="5"/>
      <c r="NW273" s="5"/>
      <c r="NX273" s="5"/>
      <c r="NY273" s="5"/>
      <c r="NZ273" s="5"/>
      <c r="OA273" s="5"/>
      <c r="OB273" s="5"/>
      <c r="OC273" s="5"/>
      <c r="OD273" s="5"/>
      <c r="OE273" s="5"/>
      <c r="OF273" s="5"/>
      <c r="OG273" s="5"/>
      <c r="OH273" s="5"/>
      <c r="OI273" s="5"/>
      <c r="OJ273" s="5"/>
      <c r="OK273" s="5"/>
      <c r="OL273" s="5"/>
      <c r="OM273" s="5"/>
      <c r="ON273" s="5"/>
      <c r="OO273" s="5"/>
      <c r="OP273" s="5"/>
      <c r="OQ273" s="5"/>
      <c r="OR273" s="5"/>
      <c r="OS273" s="5"/>
      <c r="OT273" s="5"/>
      <c r="OU273" s="5"/>
      <c r="OV273" s="5"/>
      <c r="OW273" s="5"/>
      <c r="OX273" s="5"/>
      <c r="OY273" s="5"/>
      <c r="OZ273" s="5"/>
      <c r="PA273" s="5"/>
      <c r="PB273" s="5"/>
      <c r="PC273" s="5"/>
      <c r="PD273" s="5"/>
      <c r="PE273" s="5"/>
      <c r="PF273" s="5"/>
      <c r="PG273" s="5"/>
      <c r="PH273" s="5"/>
      <c r="PI273" s="5"/>
      <c r="PJ273" s="5"/>
      <c r="PK273" s="5"/>
      <c r="PL273" s="5"/>
      <c r="PM273" s="5"/>
      <c r="PN273" s="5"/>
      <c r="PO273" s="5"/>
      <c r="PP273" s="5"/>
      <c r="PQ273" s="5"/>
      <c r="PR273" s="5"/>
      <c r="PS273" s="5"/>
      <c r="PT273" s="5"/>
      <c r="PU273" s="5"/>
      <c r="PV273" s="5"/>
      <c r="PW273" s="5"/>
      <c r="PX273" s="5"/>
      <c r="PY273" s="5"/>
      <c r="PZ273" s="5"/>
      <c r="QA273" s="5"/>
      <c r="QB273" s="5"/>
      <c r="QC273" s="5"/>
      <c r="QD273" s="5"/>
      <c r="QE273" s="5"/>
      <c r="QF273" s="5"/>
      <c r="QG273" s="5"/>
      <c r="QH273" s="5"/>
      <c r="QI273" s="5"/>
      <c r="QJ273" s="5"/>
      <c r="QK273" s="5"/>
      <c r="QL273" s="5"/>
      <c r="QM273" s="5"/>
      <c r="QN273" s="5"/>
      <c r="QO273" s="5"/>
      <c r="QP273" s="5"/>
      <c r="QQ273" s="5"/>
      <c r="QR273" s="5"/>
      <c r="QS273" s="5"/>
      <c r="QT273" s="5"/>
      <c r="QU273" s="5"/>
      <c r="QV273" s="5"/>
      <c r="QW273" s="5"/>
      <c r="QX273" s="5"/>
      <c r="QY273" s="5"/>
      <c r="QZ273" s="5"/>
      <c r="RA273" s="5"/>
      <c r="RB273" s="5"/>
      <c r="RC273" s="5"/>
      <c r="RD273" s="5"/>
      <c r="RE273" s="5"/>
      <c r="RF273" s="5"/>
      <c r="RG273" s="5"/>
      <c r="RH273" s="5"/>
      <c r="RI273" s="5"/>
      <c r="RJ273" s="5"/>
      <c r="RK273" s="5"/>
      <c r="RL273" s="5"/>
      <c r="RM273" s="5"/>
      <c r="RN273" s="5"/>
      <c r="RO273" s="5"/>
      <c r="RP273" s="5"/>
      <c r="RQ273" s="5"/>
      <c r="RR273" s="5"/>
      <c r="RS273" s="5"/>
      <c r="RT273" s="5"/>
      <c r="RU273" s="5"/>
      <c r="RV273" s="5"/>
      <c r="RW273" s="5"/>
      <c r="RX273" s="5"/>
      <c r="RY273" s="5"/>
      <c r="RZ273" s="5"/>
      <c r="SA273" s="5"/>
      <c r="SB273" s="5"/>
      <c r="SC273" s="5"/>
      <c r="SD273" s="5"/>
      <c r="SE273" s="5"/>
      <c r="SF273" s="5"/>
      <c r="SG273" s="5"/>
      <c r="SH273" s="5"/>
      <c r="SI273" s="5"/>
      <c r="SJ273" s="5"/>
      <c r="SK273" s="5"/>
      <c r="SL273" s="5"/>
      <c r="SM273" s="5"/>
      <c r="SN273" s="5"/>
      <c r="SO273" s="5"/>
      <c r="SP273" s="5"/>
      <c r="SQ273" s="5"/>
      <c r="SR273" s="5"/>
      <c r="SS273" s="5"/>
      <c r="ST273" s="5"/>
      <c r="SU273" s="5"/>
      <c r="SV273" s="5"/>
      <c r="SW273" s="5"/>
      <c r="SX273" s="5"/>
      <c r="SY273" s="5"/>
      <c r="SZ273" s="5"/>
      <c r="TA273" s="5"/>
      <c r="TB273" s="5"/>
      <c r="TC273" s="5"/>
      <c r="TD273" s="5"/>
      <c r="TE273" s="5"/>
      <c r="TF273" s="5"/>
      <c r="TG273" s="5"/>
      <c r="TH273" s="5"/>
      <c r="TI273" s="5"/>
      <c r="TJ273" s="5"/>
      <c r="TK273" s="5"/>
      <c r="TL273" s="5"/>
      <c r="TM273" s="5"/>
      <c r="TN273" s="5"/>
      <c r="TO273" s="5"/>
      <c r="TP273" s="5"/>
      <c r="TQ273" s="5"/>
      <c r="TR273" s="5"/>
      <c r="TS273" s="5"/>
      <c r="TT273" s="5"/>
      <c r="TU273" s="5"/>
      <c r="TV273" s="5"/>
      <c r="TW273" s="5"/>
      <c r="TX273" s="5"/>
      <c r="TY273" s="5"/>
      <c r="TZ273" s="5"/>
      <c r="UA273" s="5"/>
      <c r="UB273" s="5"/>
      <c r="UC273" s="5"/>
      <c r="UD273" s="5"/>
      <c r="UE273" s="5"/>
      <c r="UF273" s="5"/>
      <c r="UG273" s="5"/>
      <c r="UH273" s="5"/>
      <c r="UI273" s="5"/>
      <c r="UJ273" s="5"/>
      <c r="UK273" s="5"/>
      <c r="UL273" s="5"/>
      <c r="UM273" s="5"/>
      <c r="UN273" s="5"/>
      <c r="UO273" s="5"/>
      <c r="UP273" s="5"/>
      <c r="UQ273" s="5"/>
      <c r="UR273" s="5"/>
      <c r="US273" s="5"/>
      <c r="UT273" s="5"/>
      <c r="UU273" s="5"/>
      <c r="UV273" s="5"/>
      <c r="UW273" s="5"/>
      <c r="UX273" s="5"/>
      <c r="UY273" s="5"/>
      <c r="UZ273" s="5"/>
      <c r="VA273" s="5"/>
      <c r="VB273" s="5"/>
      <c r="VC273" s="5"/>
      <c r="VD273" s="5"/>
      <c r="VE273" s="5"/>
      <c r="VF273" s="5"/>
      <c r="VG273" s="5"/>
      <c r="VH273" s="5"/>
      <c r="VI273" s="5"/>
      <c r="VJ273" s="5"/>
      <c r="VK273" s="5"/>
      <c r="VL273" s="5"/>
      <c r="VM273" s="5"/>
      <c r="VN273" s="5"/>
      <c r="VO273" s="5"/>
      <c r="VP273" s="5"/>
      <c r="VQ273" s="5"/>
      <c r="VR273" s="5"/>
      <c r="VS273" s="5"/>
      <c r="VT273" s="5"/>
      <c r="VU273" s="5"/>
      <c r="VV273" s="5"/>
      <c r="VW273" s="5"/>
      <c r="VX273" s="5"/>
      <c r="VY273" s="5"/>
      <c r="VZ273" s="5"/>
      <c r="WA273" s="5"/>
      <c r="WB273" s="5"/>
      <c r="WC273" s="5"/>
      <c r="WD273" s="5"/>
      <c r="WE273" s="5"/>
      <c r="WF273" s="5"/>
      <c r="WG273" s="5"/>
      <c r="WH273" s="5"/>
      <c r="WI273" s="5"/>
      <c r="WJ273" s="5"/>
      <c r="WK273" s="5"/>
      <c r="WL273" s="5"/>
      <c r="WM273" s="5"/>
      <c r="WN273" s="5"/>
      <c r="WO273" s="5"/>
      <c r="WP273" s="5"/>
      <c r="WQ273" s="5"/>
      <c r="WR273" s="5"/>
      <c r="WS273" s="5"/>
      <c r="WT273" s="5"/>
      <c r="WU273" s="5"/>
      <c r="WV273" s="5"/>
      <c r="WW273" s="5"/>
      <c r="WX273" s="5"/>
      <c r="WY273" s="5"/>
      <c r="WZ273" s="5"/>
      <c r="XA273" s="5"/>
      <c r="XB273" s="5"/>
      <c r="XC273" s="5"/>
      <c r="XD273" s="5"/>
      <c r="XE273" s="5"/>
      <c r="XF273" s="5"/>
      <c r="XG273" s="5"/>
      <c r="XH273" s="5"/>
      <c r="XI273" s="5"/>
      <c r="XJ273" s="5"/>
      <c r="XK273" s="5"/>
      <c r="XL273" s="5"/>
      <c r="XM273" s="5"/>
      <c r="XN273" s="5"/>
      <c r="XO273" s="5"/>
      <c r="XP273" s="5"/>
      <c r="XQ273" s="5"/>
      <c r="XR273" s="5"/>
      <c r="XS273" s="5"/>
      <c r="XT273" s="5"/>
      <c r="XU273" s="5"/>
      <c r="XV273" s="5"/>
      <c r="XW273" s="5"/>
      <c r="XX273" s="5"/>
      <c r="XY273" s="5"/>
      <c r="XZ273" s="5"/>
      <c r="YA273" s="5"/>
      <c r="YB273" s="5"/>
      <c r="YC273" s="5"/>
      <c r="YD273" s="5"/>
      <c r="YE273" s="5"/>
      <c r="YF273" s="5"/>
      <c r="YG273" s="5"/>
      <c r="YH273" s="5"/>
      <c r="YI273" s="5"/>
      <c r="YJ273" s="5"/>
      <c r="YK273" s="5"/>
      <c r="YL273" s="5"/>
      <c r="YM273" s="5"/>
      <c r="YN273" s="5"/>
      <c r="YO273" s="5"/>
      <c r="YP273" s="5"/>
      <c r="YQ273" s="5"/>
      <c r="YR273" s="5"/>
      <c r="YS273" s="5"/>
      <c r="YT273" s="5"/>
      <c r="YU273" s="5"/>
      <c r="YV273" s="5"/>
      <c r="YW273" s="5"/>
      <c r="YX273" s="5"/>
      <c r="YY273" s="5"/>
      <c r="YZ273" s="5"/>
      <c r="ZA273" s="5"/>
      <c r="ZB273" s="5"/>
      <c r="ZC273" s="5"/>
      <c r="ZD273" s="5"/>
      <c r="ZE273" s="5"/>
      <c r="ZF273" s="5"/>
      <c r="ZG273" s="5"/>
      <c r="ZH273" s="5"/>
      <c r="ZI273" s="5"/>
      <c r="ZJ273" s="5"/>
      <c r="ZK273" s="5"/>
      <c r="ZL273" s="5"/>
      <c r="ZM273" s="5"/>
      <c r="ZN273" s="5"/>
      <c r="ZO273" s="5"/>
      <c r="ZP273" s="5"/>
      <c r="ZQ273" s="5"/>
      <c r="ZR273" s="5"/>
      <c r="ZS273" s="5"/>
      <c r="ZT273" s="5"/>
      <c r="ZU273" s="5"/>
      <c r="ZV273" s="5"/>
      <c r="ZW273" s="5"/>
      <c r="ZX273" s="5"/>
      <c r="ZY273" s="5"/>
      <c r="ZZ273" s="5"/>
      <c r="AAA273" s="5"/>
      <c r="AAB273" s="5"/>
      <c r="AAC273" s="5"/>
      <c r="AAD273" s="5"/>
      <c r="AAE273" s="5"/>
      <c r="AAF273" s="5"/>
      <c r="AAG273" s="5"/>
      <c r="AAH273" s="5"/>
      <c r="AAI273" s="5"/>
      <c r="AAJ273" s="5"/>
      <c r="AAK273" s="5"/>
      <c r="AAL273" s="5"/>
      <c r="AAM273" s="5"/>
      <c r="AAN273" s="5"/>
      <c r="AAO273" s="5"/>
      <c r="AAP273" s="5"/>
      <c r="AAQ273" s="5"/>
      <c r="AAR273" s="5"/>
      <c r="AAS273" s="5"/>
      <c r="AAT273" s="5"/>
      <c r="AAU273" s="5"/>
      <c r="AAV273" s="5"/>
      <c r="AAW273" s="5"/>
      <c r="AAX273" s="5"/>
      <c r="AAY273" s="5"/>
      <c r="AAZ273" s="5"/>
      <c r="ABA273" s="5"/>
      <c r="ABB273" s="5"/>
      <c r="ABC273" s="5"/>
      <c r="ABD273" s="5"/>
      <c r="ABE273" s="5"/>
      <c r="ABF273" s="5"/>
      <c r="ABG273" s="5"/>
      <c r="ABH273" s="5"/>
      <c r="ABI273" s="5"/>
      <c r="ABJ273" s="5"/>
      <c r="ABK273" s="5"/>
      <c r="ABL273" s="5"/>
      <c r="ABM273" s="5"/>
      <c r="ABN273" s="5"/>
      <c r="ABO273" s="5"/>
      <c r="ABP273" s="5"/>
      <c r="ABQ273" s="5"/>
      <c r="ABR273" s="5"/>
      <c r="ABS273" s="5"/>
      <c r="ABT273" s="5"/>
      <c r="ABU273" s="5"/>
      <c r="ABV273" s="5"/>
      <c r="ABW273" s="5"/>
      <c r="ABX273" s="5"/>
      <c r="ABY273" s="5"/>
      <c r="ABZ273" s="5"/>
      <c r="ACA273" s="5"/>
      <c r="ACB273" s="5"/>
      <c r="ACC273" s="5"/>
      <c r="ACD273" s="5"/>
      <c r="ACE273" s="5"/>
      <c r="ACF273" s="5"/>
      <c r="ACG273" s="5"/>
      <c r="ACH273" s="5"/>
      <c r="ACI273" s="5"/>
      <c r="ACJ273" s="5"/>
      <c r="ACK273" s="5"/>
      <c r="ACL273" s="5"/>
      <c r="ACM273" s="5"/>
      <c r="ACN273" s="5"/>
      <c r="ACO273" s="5"/>
      <c r="ACP273" s="5"/>
      <c r="ACQ273" s="5"/>
      <c r="ACR273" s="5"/>
      <c r="ACS273" s="5"/>
      <c r="ACT273" s="5"/>
      <c r="ACU273" s="5"/>
      <c r="ACV273" s="5"/>
      <c r="ACW273" s="5"/>
      <c r="ACX273" s="5"/>
      <c r="ACY273" s="5"/>
      <c r="ACZ273" s="5"/>
      <c r="ADA273" s="5"/>
      <c r="ADB273" s="5"/>
      <c r="ADC273" s="5"/>
      <c r="ADD273" s="5"/>
      <c r="ADE273" s="5"/>
      <c r="ADF273" s="5"/>
      <c r="ADG273" s="5"/>
      <c r="ADH273" s="5"/>
      <c r="ADI273" s="5"/>
      <c r="ADJ273" s="5"/>
      <c r="ADK273" s="5"/>
      <c r="ADL273" s="5"/>
      <c r="ADM273" s="5"/>
      <c r="ADN273" s="5"/>
      <c r="ADO273" s="5"/>
      <c r="ADP273" s="5"/>
      <c r="ADQ273" s="5"/>
      <c r="ADR273" s="5"/>
      <c r="ADS273" s="5"/>
      <c r="ADT273" s="5"/>
      <c r="ADU273" s="5"/>
      <c r="ADV273" s="5"/>
      <c r="ADW273" s="5"/>
      <c r="ADX273" s="5"/>
      <c r="ADY273" s="5"/>
      <c r="ADZ273" s="5"/>
      <c r="AEA273" s="5"/>
      <c r="AEB273" s="5"/>
      <c r="AEC273" s="5"/>
      <c r="AED273" s="5"/>
      <c r="AEE273" s="5"/>
      <c r="AEF273" s="5"/>
      <c r="AEG273" s="5"/>
      <c r="AEH273" s="5"/>
      <c r="AEI273" s="5"/>
      <c r="AEJ273" s="5"/>
      <c r="AEK273" s="5"/>
      <c r="AEL273" s="5"/>
      <c r="AEM273" s="5"/>
      <c r="AEN273" s="5"/>
      <c r="AEO273" s="5"/>
      <c r="AEP273" s="5"/>
      <c r="AEQ273" s="5"/>
      <c r="AER273" s="5"/>
      <c r="AES273" s="5"/>
      <c r="AET273" s="5"/>
      <c r="AEU273" s="5"/>
      <c r="AEV273" s="5"/>
      <c r="AEW273" s="5"/>
      <c r="AEX273" s="5"/>
      <c r="AEY273" s="5"/>
      <c r="AEZ273" s="5"/>
      <c r="AFA273" s="5"/>
      <c r="AFB273" s="5"/>
      <c r="AFC273" s="5"/>
      <c r="AFD273" s="5"/>
      <c r="AFE273" s="5"/>
      <c r="AFF273" s="5"/>
      <c r="AFG273" s="5"/>
      <c r="AFH273" s="5"/>
      <c r="AFI273" s="5"/>
      <c r="AFJ273" s="5"/>
      <c r="AFK273" s="5"/>
      <c r="AFL273" s="5"/>
      <c r="AFM273" s="5"/>
      <c r="AFN273" s="5"/>
      <c r="AFO273" s="5"/>
      <c r="AFP273" s="5"/>
      <c r="AFQ273" s="5"/>
      <c r="AFR273" s="5"/>
      <c r="AFS273" s="5"/>
      <c r="AFT273" s="5"/>
      <c r="AFU273" s="5"/>
      <c r="AFV273" s="5"/>
      <c r="AFW273" s="5"/>
      <c r="AFX273" s="5"/>
      <c r="AFY273" s="5"/>
      <c r="AFZ273" s="5"/>
      <c r="AGA273" s="5"/>
      <c r="AGB273" s="5"/>
      <c r="AGC273" s="5"/>
      <c r="AGD273" s="5"/>
      <c r="AGE273" s="5"/>
      <c r="AGF273" s="5"/>
      <c r="AGG273" s="5"/>
      <c r="AGH273" s="5"/>
      <c r="AGI273" s="5"/>
      <c r="AGJ273" s="5"/>
      <c r="AGK273" s="5"/>
      <c r="AGL273" s="5"/>
      <c r="AGM273" s="5"/>
      <c r="AGN273" s="5"/>
      <c r="AGO273" s="5"/>
      <c r="AGP273" s="5"/>
      <c r="AGQ273" s="5"/>
      <c r="AGR273" s="5"/>
      <c r="AGS273" s="5"/>
      <c r="AGT273" s="5"/>
      <c r="AGU273" s="5"/>
      <c r="AGV273" s="5"/>
      <c r="AGW273" s="5"/>
      <c r="AGX273" s="5"/>
      <c r="AGY273" s="5"/>
      <c r="AGZ273" s="5"/>
      <c r="AHA273" s="5"/>
      <c r="AHB273" s="5"/>
      <c r="AHC273" s="5"/>
      <c r="AHD273" s="5"/>
      <c r="AHE273" s="5"/>
      <c r="AHF273" s="5"/>
      <c r="AHG273" s="5"/>
      <c r="AHH273" s="5"/>
      <c r="AHI273" s="5"/>
      <c r="AHJ273" s="5"/>
      <c r="AHK273" s="5"/>
      <c r="AHL273" s="5"/>
      <c r="AHM273" s="5"/>
      <c r="AHN273" s="5"/>
      <c r="AHO273" s="5"/>
      <c r="AHP273" s="5"/>
      <c r="AHQ273" s="5"/>
      <c r="AHR273" s="5"/>
      <c r="AHS273" s="5"/>
      <c r="AHT273" s="5"/>
      <c r="AHU273" s="5"/>
      <c r="AHV273" s="5"/>
      <c r="AHW273" s="5"/>
      <c r="AHX273" s="5"/>
      <c r="AHY273" s="5"/>
      <c r="AHZ273" s="5"/>
      <c r="AIA273" s="5"/>
      <c r="AIB273" s="5"/>
      <c r="AIC273" s="5"/>
      <c r="AID273" s="5"/>
      <c r="AIE273" s="5"/>
      <c r="AIF273" s="5"/>
      <c r="AIG273" s="5"/>
      <c r="AIH273" s="5"/>
      <c r="AII273" s="5"/>
      <c r="AIJ273" s="5"/>
      <c r="AIK273" s="5"/>
      <c r="AIL273" s="5"/>
      <c r="AIM273" s="5"/>
      <c r="AIN273" s="5"/>
      <c r="AIO273" s="5"/>
      <c r="AIP273" s="5"/>
      <c r="AIQ273" s="5"/>
      <c r="AIR273" s="5"/>
      <c r="AIS273" s="5"/>
      <c r="AIT273" s="5"/>
      <c r="AIU273" s="5"/>
      <c r="AIV273" s="5"/>
      <c r="AIW273" s="5"/>
      <c r="AIX273" s="5"/>
      <c r="AIY273" s="5"/>
      <c r="AIZ273" s="5"/>
      <c r="AJA273" s="5"/>
      <c r="AJB273" s="5"/>
      <c r="AJC273" s="5"/>
      <c r="AJD273" s="5"/>
      <c r="AJE273" s="5"/>
      <c r="AJF273" s="5"/>
      <c r="AJG273" s="5"/>
      <c r="AJH273" s="5"/>
      <c r="AJI273" s="5"/>
      <c r="AJJ273" s="5"/>
      <c r="AJK273" s="5"/>
      <c r="AJL273" s="5"/>
      <c r="AJM273" s="5"/>
      <c r="AJN273" s="5"/>
      <c r="AJO273" s="5"/>
      <c r="AJP273" s="5"/>
      <c r="AJQ273" s="5"/>
      <c r="AJR273" s="5"/>
      <c r="AJS273" s="5"/>
      <c r="AJT273" s="5"/>
      <c r="AJU273" s="5"/>
      <c r="AJV273" s="5"/>
      <c r="AJW273" s="5"/>
      <c r="AJX273" s="5"/>
      <c r="AJY273" s="5"/>
      <c r="AJZ273" s="5"/>
      <c r="AKA273" s="5"/>
      <c r="AKB273" s="5"/>
      <c r="AKC273" s="5"/>
      <c r="AKD273" s="5"/>
      <c r="AKE273" s="5"/>
      <c r="AKF273" s="5"/>
      <c r="AKG273" s="5"/>
      <c r="AKH273" s="5"/>
      <c r="AKI273" s="5"/>
      <c r="AKJ273" s="5"/>
      <c r="AKK273" s="5"/>
      <c r="AKL273" s="5"/>
      <c r="AKM273" s="5"/>
      <c r="AKN273" s="5"/>
      <c r="AKO273" s="5"/>
      <c r="AKP273" s="5"/>
      <c r="AKQ273" s="5"/>
      <c r="AKR273" s="5"/>
      <c r="AKS273" s="5"/>
      <c r="AKT273" s="5"/>
      <c r="AKU273" s="5"/>
      <c r="AKV273" s="5"/>
      <c r="AKW273" s="5"/>
      <c r="AKX273" s="5"/>
      <c r="AKY273" s="5"/>
      <c r="AKZ273" s="5"/>
      <c r="ALA273" s="5"/>
      <c r="ALB273" s="5"/>
      <c r="ALC273" s="5"/>
      <c r="ALD273" s="5"/>
      <c r="ALE273" s="5"/>
      <c r="ALF273" s="5"/>
      <c r="ALG273" s="5"/>
      <c r="ALH273" s="5"/>
      <c r="ALI273" s="5"/>
      <c r="ALJ273" s="5"/>
      <c r="ALK273" s="5"/>
      <c r="ALL273" s="5"/>
      <c r="ALM273" s="5"/>
      <c r="ALN273" s="5"/>
      <c r="ALO273" s="5"/>
      <c r="ALP273" s="5"/>
      <c r="ALQ273" s="5"/>
      <c r="ALR273" s="5"/>
      <c r="ALS273" s="5"/>
      <c r="ALT273" s="5"/>
      <c r="ALU273" s="5"/>
      <c r="ALV273" s="5"/>
      <c r="ALW273" s="5"/>
      <c r="ALX273" s="5"/>
      <c r="ALY273" s="5"/>
      <c r="ALZ273" s="5"/>
      <c r="AMA273" s="5"/>
      <c r="AMB273" s="5"/>
      <c r="AMC273" s="5"/>
      <c r="AMD273" s="5"/>
      <c r="AME273" s="5"/>
      <c r="AMF273" s="5"/>
      <c r="AMG273" s="5"/>
      <c r="AMH273" s="5"/>
      <c r="AMI273" s="5"/>
      <c r="AMJ273" s="5"/>
      <c r="AMK273" s="5"/>
    </row>
    <row r="274" spans="1:1025" ht="57" customHeight="1">
      <c r="A274" s="25">
        <v>1</v>
      </c>
      <c r="B274" s="114" t="s">
        <v>425</v>
      </c>
      <c r="C274" s="107">
        <v>1954</v>
      </c>
      <c r="D274" s="107" t="s">
        <v>37</v>
      </c>
      <c r="E274" s="184" t="s">
        <v>330</v>
      </c>
      <c r="F274" s="107">
        <v>2</v>
      </c>
      <c r="G274" s="107">
        <v>1</v>
      </c>
      <c r="H274" s="281">
        <v>440.1</v>
      </c>
      <c r="I274" s="281">
        <v>420.9</v>
      </c>
      <c r="J274" s="281">
        <v>310.8</v>
      </c>
      <c r="K274" s="291">
        <v>22</v>
      </c>
      <c r="L274" s="290">
        <f>P274</f>
        <v>25158.49</v>
      </c>
      <c r="M274" s="105" t="s">
        <v>37</v>
      </c>
      <c r="N274" s="105" t="s">
        <v>37</v>
      </c>
      <c r="O274" s="105" t="s">
        <v>37</v>
      </c>
      <c r="P274" s="105">
        <v>25158.49</v>
      </c>
      <c r="Q274" s="106" t="s">
        <v>39</v>
      </c>
      <c r="R274" s="19" t="s">
        <v>297</v>
      </c>
      <c r="S274" s="37">
        <v>12665.6</v>
      </c>
      <c r="T274" s="37">
        <v>12665.6</v>
      </c>
      <c r="U274" s="35">
        <v>42369</v>
      </c>
      <c r="V274" s="11">
        <v>1</v>
      </c>
    </row>
    <row r="275" spans="1:1025" ht="39.75" customHeight="1">
      <c r="A275" s="25">
        <v>2</v>
      </c>
      <c r="B275" s="103" t="s">
        <v>426</v>
      </c>
      <c r="C275" s="107">
        <v>1959</v>
      </c>
      <c r="D275" s="107" t="s">
        <v>37</v>
      </c>
      <c r="E275" s="184" t="s">
        <v>330</v>
      </c>
      <c r="F275" s="107">
        <v>2</v>
      </c>
      <c r="G275" s="107">
        <v>3</v>
      </c>
      <c r="H275" s="281">
        <v>775</v>
      </c>
      <c r="I275" s="281">
        <v>699.2</v>
      </c>
      <c r="J275" s="281">
        <v>267.2</v>
      </c>
      <c r="K275" s="291">
        <v>27</v>
      </c>
      <c r="L275" s="290">
        <f>P275</f>
        <v>28871.71</v>
      </c>
      <c r="M275" s="105" t="s">
        <v>37</v>
      </c>
      <c r="N275" s="105" t="s">
        <v>37</v>
      </c>
      <c r="O275" s="105" t="s">
        <v>37</v>
      </c>
      <c r="P275" s="105">
        <v>28871.71</v>
      </c>
      <c r="Q275" s="106" t="s">
        <v>39</v>
      </c>
      <c r="R275" s="19" t="s">
        <v>297</v>
      </c>
      <c r="S275" s="37">
        <v>12646.55</v>
      </c>
      <c r="T275" s="37">
        <v>12646.55</v>
      </c>
      <c r="U275" s="35">
        <v>42369</v>
      </c>
      <c r="V275" s="11">
        <v>1</v>
      </c>
    </row>
    <row r="276" spans="1:1025" s="179" customFormat="1" ht="38.25" customHeight="1">
      <c r="A276" s="245" t="s">
        <v>427</v>
      </c>
      <c r="B276" s="246"/>
      <c r="C276" s="246"/>
      <c r="D276" s="246"/>
      <c r="E276" s="246"/>
      <c r="F276" s="246"/>
      <c r="G276" s="247"/>
      <c r="H276" s="292">
        <f t="shared" ref="H276:Q276" si="44">SUM(H274:H275)</f>
        <v>1215.0999999999999</v>
      </c>
      <c r="I276" s="292">
        <f t="shared" si="44"/>
        <v>1120.0999999999999</v>
      </c>
      <c r="J276" s="292">
        <f t="shared" si="44"/>
        <v>578</v>
      </c>
      <c r="K276" s="293">
        <f t="shared" si="44"/>
        <v>49</v>
      </c>
      <c r="L276" s="292">
        <f t="shared" si="44"/>
        <v>54030.2</v>
      </c>
      <c r="M276" s="181">
        <f t="shared" si="44"/>
        <v>0</v>
      </c>
      <c r="N276" s="181">
        <f t="shared" si="44"/>
        <v>0</v>
      </c>
      <c r="O276" s="181">
        <f t="shared" si="44"/>
        <v>0</v>
      </c>
      <c r="P276" s="181">
        <f t="shared" si="44"/>
        <v>54030.2</v>
      </c>
      <c r="Q276" s="28">
        <f t="shared" si="44"/>
        <v>0</v>
      </c>
      <c r="R276" s="40" t="s">
        <v>105</v>
      </c>
      <c r="S276" s="40" t="s">
        <v>105</v>
      </c>
      <c r="T276" s="41" t="s">
        <v>105</v>
      </c>
      <c r="U276" s="40" t="s">
        <v>105</v>
      </c>
      <c r="V276" s="178"/>
    </row>
    <row r="277" spans="1:1025" s="172" customFormat="1" ht="28.5" customHeight="1">
      <c r="A277" s="252" t="s">
        <v>428</v>
      </c>
      <c r="B277" s="252"/>
      <c r="C277" s="252"/>
      <c r="D277" s="252"/>
      <c r="E277" s="252"/>
      <c r="F277" s="252"/>
      <c r="G277" s="252"/>
      <c r="H277" s="252"/>
      <c r="I277" s="252"/>
      <c r="J277" s="252"/>
      <c r="K277" s="252"/>
      <c r="L277" s="252"/>
      <c r="M277" s="252"/>
      <c r="N277" s="252"/>
      <c r="O277" s="252"/>
      <c r="P277" s="252"/>
      <c r="Q277" s="252"/>
      <c r="R277" s="252"/>
      <c r="S277" s="252"/>
      <c r="T277" s="252"/>
      <c r="U277" s="252"/>
      <c r="V277" s="18"/>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c r="DI277" s="5"/>
      <c r="DJ277" s="5"/>
      <c r="DK277" s="5"/>
      <c r="DL277" s="5"/>
      <c r="DM277" s="5"/>
      <c r="DN277" s="5"/>
      <c r="DO277" s="5"/>
      <c r="DP277" s="5"/>
      <c r="DQ277" s="5"/>
      <c r="DR277" s="5"/>
      <c r="DS277" s="5"/>
      <c r="DT277" s="5"/>
      <c r="DU277" s="5"/>
      <c r="DV277" s="5"/>
      <c r="DW277" s="5"/>
      <c r="DX277" s="5"/>
      <c r="DY277" s="5"/>
      <c r="DZ277" s="5"/>
      <c r="EA277" s="5"/>
      <c r="EB277" s="5"/>
      <c r="EC277" s="5"/>
      <c r="ED277" s="5"/>
      <c r="EE277" s="5"/>
      <c r="EF277" s="5"/>
      <c r="EG277" s="5"/>
      <c r="EH277" s="5"/>
      <c r="EI277" s="5"/>
      <c r="EJ277" s="5"/>
      <c r="EK277" s="5"/>
      <c r="EL277" s="5"/>
      <c r="EM277" s="5"/>
      <c r="EN277" s="5"/>
      <c r="EO277" s="5"/>
      <c r="EP277" s="5"/>
      <c r="EQ277" s="5"/>
      <c r="ER277" s="5"/>
      <c r="ES277" s="5"/>
      <c r="ET277" s="5"/>
      <c r="EU277" s="5"/>
      <c r="EV277" s="5"/>
      <c r="EW277" s="5"/>
      <c r="EX277" s="5"/>
      <c r="EY277" s="5"/>
      <c r="EZ277" s="5"/>
      <c r="FA277" s="5"/>
      <c r="FB277" s="5"/>
      <c r="FC277" s="5"/>
      <c r="FD277" s="5"/>
      <c r="FE277" s="5"/>
      <c r="FF277" s="5"/>
      <c r="FG277" s="5"/>
      <c r="FH277" s="5"/>
      <c r="FI277" s="5"/>
      <c r="FJ277" s="5"/>
      <c r="FK277" s="5"/>
      <c r="FL277" s="5"/>
      <c r="FM277" s="5"/>
      <c r="FN277" s="5"/>
      <c r="FO277" s="5"/>
      <c r="FP277" s="5"/>
      <c r="FQ277" s="5"/>
      <c r="FR277" s="5"/>
      <c r="FS277" s="5"/>
      <c r="FT277" s="5"/>
      <c r="FU277" s="5"/>
      <c r="FV277" s="5"/>
      <c r="FW277" s="5"/>
      <c r="FX277" s="5"/>
      <c r="FY277" s="5"/>
      <c r="FZ277" s="5"/>
      <c r="GA277" s="5"/>
      <c r="GB277" s="5"/>
      <c r="GC277" s="5"/>
      <c r="GD277" s="5"/>
      <c r="GE277" s="5"/>
      <c r="GF277" s="5"/>
      <c r="GG277" s="5"/>
      <c r="GH277" s="5"/>
      <c r="GI277" s="5"/>
      <c r="GJ277" s="5"/>
      <c r="GK277" s="5"/>
      <c r="GL277" s="5"/>
      <c r="GM277" s="5"/>
      <c r="GN277" s="5"/>
      <c r="GO277" s="5"/>
      <c r="GP277" s="5"/>
      <c r="GQ277" s="5"/>
      <c r="GR277" s="5"/>
      <c r="GS277" s="5"/>
      <c r="GT277" s="5"/>
      <c r="GU277" s="5"/>
      <c r="GV277" s="5"/>
      <c r="GW277" s="5"/>
      <c r="GX277" s="5"/>
      <c r="GY277" s="5"/>
      <c r="GZ277" s="5"/>
      <c r="HA277" s="5"/>
      <c r="HB277" s="5"/>
      <c r="HC277" s="5"/>
      <c r="HD277" s="5"/>
      <c r="HE277" s="5"/>
      <c r="HF277" s="5"/>
      <c r="HG277" s="5"/>
      <c r="HH277" s="5"/>
      <c r="HI277" s="5"/>
      <c r="HJ277" s="5"/>
      <c r="HK277" s="5"/>
      <c r="HL277" s="5"/>
      <c r="HM277" s="5"/>
      <c r="HN277" s="5"/>
      <c r="HO277" s="5"/>
      <c r="HP277" s="5"/>
      <c r="HQ277" s="5"/>
      <c r="HR277" s="5"/>
      <c r="HS277" s="5"/>
      <c r="HT277" s="5"/>
      <c r="HU277" s="5"/>
      <c r="HV277" s="5"/>
      <c r="HW277" s="5"/>
      <c r="HX277" s="5"/>
      <c r="HY277" s="5"/>
      <c r="HZ277" s="5"/>
      <c r="IA277" s="5"/>
      <c r="IB277" s="5"/>
      <c r="IC277" s="5"/>
      <c r="ID277" s="5"/>
      <c r="IE277" s="5"/>
      <c r="IF277" s="5"/>
      <c r="IG277" s="5"/>
      <c r="IH277" s="5"/>
      <c r="II277" s="5"/>
      <c r="IJ277" s="5"/>
      <c r="IK277" s="5"/>
      <c r="IL277" s="5"/>
      <c r="IM277" s="5"/>
      <c r="IN277" s="5"/>
      <c r="IO277" s="5"/>
      <c r="IP277" s="5"/>
      <c r="IQ277" s="5"/>
      <c r="IR277" s="5"/>
      <c r="IS277" s="5"/>
      <c r="IT277" s="5"/>
      <c r="IU277" s="5"/>
      <c r="IV277" s="5"/>
      <c r="IW277" s="5"/>
      <c r="IX277" s="5"/>
      <c r="IY277" s="5"/>
      <c r="IZ277" s="5"/>
      <c r="JA277" s="5"/>
      <c r="JB277" s="5"/>
      <c r="JC277" s="5"/>
      <c r="JD277" s="5"/>
      <c r="JE277" s="5"/>
      <c r="JF277" s="5"/>
      <c r="JG277" s="5"/>
      <c r="JH277" s="5"/>
      <c r="JI277" s="5"/>
      <c r="JJ277" s="5"/>
      <c r="JK277" s="5"/>
      <c r="JL277" s="5"/>
      <c r="JM277" s="5"/>
      <c r="JN277" s="5"/>
      <c r="JO277" s="5"/>
      <c r="JP277" s="5"/>
      <c r="JQ277" s="5"/>
      <c r="JR277" s="5"/>
      <c r="JS277" s="5"/>
      <c r="JT277" s="5"/>
      <c r="JU277" s="5"/>
      <c r="JV277" s="5"/>
      <c r="JW277" s="5"/>
      <c r="JX277" s="5"/>
      <c r="JY277" s="5"/>
      <c r="JZ277" s="5"/>
      <c r="KA277" s="5"/>
      <c r="KB277" s="5"/>
      <c r="KC277" s="5"/>
      <c r="KD277" s="5"/>
      <c r="KE277" s="5"/>
      <c r="KF277" s="5"/>
      <c r="KG277" s="5"/>
      <c r="KH277" s="5"/>
      <c r="KI277" s="5"/>
      <c r="KJ277" s="5"/>
      <c r="KK277" s="5"/>
      <c r="KL277" s="5"/>
      <c r="KM277" s="5"/>
      <c r="KN277" s="5"/>
      <c r="KO277" s="5"/>
      <c r="KP277" s="5"/>
      <c r="KQ277" s="5"/>
      <c r="KR277" s="5"/>
      <c r="KS277" s="5"/>
      <c r="KT277" s="5"/>
      <c r="KU277" s="5"/>
      <c r="KV277" s="5"/>
      <c r="KW277" s="5"/>
      <c r="KX277" s="5"/>
      <c r="KY277" s="5"/>
      <c r="KZ277" s="5"/>
      <c r="LA277" s="5"/>
      <c r="LB277" s="5"/>
      <c r="LC277" s="5"/>
      <c r="LD277" s="5"/>
      <c r="LE277" s="5"/>
      <c r="LF277" s="5"/>
      <c r="LG277" s="5"/>
      <c r="LH277" s="5"/>
      <c r="LI277" s="5"/>
      <c r="LJ277" s="5"/>
      <c r="LK277" s="5"/>
      <c r="LL277" s="5"/>
      <c r="LM277" s="5"/>
      <c r="LN277" s="5"/>
      <c r="LO277" s="5"/>
      <c r="LP277" s="5"/>
      <c r="LQ277" s="5"/>
      <c r="LR277" s="5"/>
      <c r="LS277" s="5"/>
      <c r="LT277" s="5"/>
      <c r="LU277" s="5"/>
      <c r="LV277" s="5"/>
      <c r="LW277" s="5"/>
      <c r="LX277" s="5"/>
      <c r="LY277" s="5"/>
      <c r="LZ277" s="5"/>
      <c r="MA277" s="5"/>
      <c r="MB277" s="5"/>
      <c r="MC277" s="5"/>
      <c r="MD277" s="5"/>
      <c r="ME277" s="5"/>
      <c r="MF277" s="5"/>
      <c r="MG277" s="5"/>
      <c r="MH277" s="5"/>
      <c r="MI277" s="5"/>
      <c r="MJ277" s="5"/>
      <c r="MK277" s="5"/>
      <c r="ML277" s="5"/>
      <c r="MM277" s="5"/>
      <c r="MN277" s="5"/>
      <c r="MO277" s="5"/>
      <c r="MP277" s="5"/>
      <c r="MQ277" s="5"/>
      <c r="MR277" s="5"/>
      <c r="MS277" s="5"/>
      <c r="MT277" s="5"/>
      <c r="MU277" s="5"/>
      <c r="MV277" s="5"/>
      <c r="MW277" s="5"/>
      <c r="MX277" s="5"/>
      <c r="MY277" s="5"/>
      <c r="MZ277" s="5"/>
      <c r="NA277" s="5"/>
      <c r="NB277" s="5"/>
      <c r="NC277" s="5"/>
      <c r="ND277" s="5"/>
      <c r="NE277" s="5"/>
      <c r="NF277" s="5"/>
      <c r="NG277" s="5"/>
      <c r="NH277" s="5"/>
      <c r="NI277" s="5"/>
      <c r="NJ277" s="5"/>
      <c r="NK277" s="5"/>
      <c r="NL277" s="5"/>
      <c r="NM277" s="5"/>
      <c r="NN277" s="5"/>
      <c r="NO277" s="5"/>
      <c r="NP277" s="5"/>
      <c r="NQ277" s="5"/>
      <c r="NR277" s="5"/>
      <c r="NS277" s="5"/>
      <c r="NT277" s="5"/>
      <c r="NU277" s="5"/>
      <c r="NV277" s="5"/>
      <c r="NW277" s="5"/>
      <c r="NX277" s="5"/>
      <c r="NY277" s="5"/>
      <c r="NZ277" s="5"/>
      <c r="OA277" s="5"/>
      <c r="OB277" s="5"/>
      <c r="OC277" s="5"/>
      <c r="OD277" s="5"/>
      <c r="OE277" s="5"/>
      <c r="OF277" s="5"/>
      <c r="OG277" s="5"/>
      <c r="OH277" s="5"/>
      <c r="OI277" s="5"/>
      <c r="OJ277" s="5"/>
      <c r="OK277" s="5"/>
      <c r="OL277" s="5"/>
      <c r="OM277" s="5"/>
      <c r="ON277" s="5"/>
      <c r="OO277" s="5"/>
      <c r="OP277" s="5"/>
      <c r="OQ277" s="5"/>
      <c r="OR277" s="5"/>
      <c r="OS277" s="5"/>
      <c r="OT277" s="5"/>
      <c r="OU277" s="5"/>
      <c r="OV277" s="5"/>
      <c r="OW277" s="5"/>
      <c r="OX277" s="5"/>
      <c r="OY277" s="5"/>
      <c r="OZ277" s="5"/>
      <c r="PA277" s="5"/>
      <c r="PB277" s="5"/>
      <c r="PC277" s="5"/>
      <c r="PD277" s="5"/>
      <c r="PE277" s="5"/>
      <c r="PF277" s="5"/>
      <c r="PG277" s="5"/>
      <c r="PH277" s="5"/>
      <c r="PI277" s="5"/>
      <c r="PJ277" s="5"/>
      <c r="PK277" s="5"/>
      <c r="PL277" s="5"/>
      <c r="PM277" s="5"/>
      <c r="PN277" s="5"/>
      <c r="PO277" s="5"/>
      <c r="PP277" s="5"/>
      <c r="PQ277" s="5"/>
      <c r="PR277" s="5"/>
      <c r="PS277" s="5"/>
      <c r="PT277" s="5"/>
      <c r="PU277" s="5"/>
      <c r="PV277" s="5"/>
      <c r="PW277" s="5"/>
      <c r="PX277" s="5"/>
      <c r="PY277" s="5"/>
      <c r="PZ277" s="5"/>
      <c r="QA277" s="5"/>
      <c r="QB277" s="5"/>
      <c r="QC277" s="5"/>
      <c r="QD277" s="5"/>
      <c r="QE277" s="5"/>
      <c r="QF277" s="5"/>
      <c r="QG277" s="5"/>
      <c r="QH277" s="5"/>
      <c r="QI277" s="5"/>
      <c r="QJ277" s="5"/>
      <c r="QK277" s="5"/>
      <c r="QL277" s="5"/>
      <c r="QM277" s="5"/>
      <c r="QN277" s="5"/>
      <c r="QO277" s="5"/>
      <c r="QP277" s="5"/>
      <c r="QQ277" s="5"/>
      <c r="QR277" s="5"/>
      <c r="QS277" s="5"/>
      <c r="QT277" s="5"/>
      <c r="QU277" s="5"/>
      <c r="QV277" s="5"/>
      <c r="QW277" s="5"/>
      <c r="QX277" s="5"/>
      <c r="QY277" s="5"/>
      <c r="QZ277" s="5"/>
      <c r="RA277" s="5"/>
      <c r="RB277" s="5"/>
      <c r="RC277" s="5"/>
      <c r="RD277" s="5"/>
      <c r="RE277" s="5"/>
      <c r="RF277" s="5"/>
      <c r="RG277" s="5"/>
      <c r="RH277" s="5"/>
      <c r="RI277" s="5"/>
      <c r="RJ277" s="5"/>
      <c r="RK277" s="5"/>
      <c r="RL277" s="5"/>
      <c r="RM277" s="5"/>
      <c r="RN277" s="5"/>
      <c r="RO277" s="5"/>
      <c r="RP277" s="5"/>
      <c r="RQ277" s="5"/>
      <c r="RR277" s="5"/>
      <c r="RS277" s="5"/>
      <c r="RT277" s="5"/>
      <c r="RU277" s="5"/>
      <c r="RV277" s="5"/>
      <c r="RW277" s="5"/>
      <c r="RX277" s="5"/>
      <c r="RY277" s="5"/>
      <c r="RZ277" s="5"/>
      <c r="SA277" s="5"/>
      <c r="SB277" s="5"/>
      <c r="SC277" s="5"/>
      <c r="SD277" s="5"/>
      <c r="SE277" s="5"/>
      <c r="SF277" s="5"/>
      <c r="SG277" s="5"/>
      <c r="SH277" s="5"/>
      <c r="SI277" s="5"/>
      <c r="SJ277" s="5"/>
      <c r="SK277" s="5"/>
      <c r="SL277" s="5"/>
      <c r="SM277" s="5"/>
      <c r="SN277" s="5"/>
      <c r="SO277" s="5"/>
      <c r="SP277" s="5"/>
      <c r="SQ277" s="5"/>
      <c r="SR277" s="5"/>
      <c r="SS277" s="5"/>
      <c r="ST277" s="5"/>
      <c r="SU277" s="5"/>
      <c r="SV277" s="5"/>
      <c r="SW277" s="5"/>
      <c r="SX277" s="5"/>
      <c r="SY277" s="5"/>
      <c r="SZ277" s="5"/>
      <c r="TA277" s="5"/>
      <c r="TB277" s="5"/>
      <c r="TC277" s="5"/>
      <c r="TD277" s="5"/>
      <c r="TE277" s="5"/>
      <c r="TF277" s="5"/>
      <c r="TG277" s="5"/>
      <c r="TH277" s="5"/>
      <c r="TI277" s="5"/>
      <c r="TJ277" s="5"/>
      <c r="TK277" s="5"/>
      <c r="TL277" s="5"/>
      <c r="TM277" s="5"/>
      <c r="TN277" s="5"/>
      <c r="TO277" s="5"/>
      <c r="TP277" s="5"/>
      <c r="TQ277" s="5"/>
      <c r="TR277" s="5"/>
      <c r="TS277" s="5"/>
      <c r="TT277" s="5"/>
      <c r="TU277" s="5"/>
      <c r="TV277" s="5"/>
      <c r="TW277" s="5"/>
      <c r="TX277" s="5"/>
      <c r="TY277" s="5"/>
      <c r="TZ277" s="5"/>
      <c r="UA277" s="5"/>
      <c r="UB277" s="5"/>
      <c r="UC277" s="5"/>
      <c r="UD277" s="5"/>
      <c r="UE277" s="5"/>
      <c r="UF277" s="5"/>
      <c r="UG277" s="5"/>
      <c r="UH277" s="5"/>
      <c r="UI277" s="5"/>
      <c r="UJ277" s="5"/>
      <c r="UK277" s="5"/>
      <c r="UL277" s="5"/>
      <c r="UM277" s="5"/>
      <c r="UN277" s="5"/>
      <c r="UO277" s="5"/>
      <c r="UP277" s="5"/>
      <c r="UQ277" s="5"/>
      <c r="UR277" s="5"/>
      <c r="US277" s="5"/>
      <c r="UT277" s="5"/>
      <c r="UU277" s="5"/>
      <c r="UV277" s="5"/>
      <c r="UW277" s="5"/>
      <c r="UX277" s="5"/>
      <c r="UY277" s="5"/>
      <c r="UZ277" s="5"/>
      <c r="VA277" s="5"/>
      <c r="VB277" s="5"/>
      <c r="VC277" s="5"/>
      <c r="VD277" s="5"/>
      <c r="VE277" s="5"/>
      <c r="VF277" s="5"/>
      <c r="VG277" s="5"/>
      <c r="VH277" s="5"/>
      <c r="VI277" s="5"/>
      <c r="VJ277" s="5"/>
      <c r="VK277" s="5"/>
      <c r="VL277" s="5"/>
      <c r="VM277" s="5"/>
      <c r="VN277" s="5"/>
      <c r="VO277" s="5"/>
      <c r="VP277" s="5"/>
      <c r="VQ277" s="5"/>
      <c r="VR277" s="5"/>
      <c r="VS277" s="5"/>
      <c r="VT277" s="5"/>
      <c r="VU277" s="5"/>
      <c r="VV277" s="5"/>
      <c r="VW277" s="5"/>
      <c r="VX277" s="5"/>
      <c r="VY277" s="5"/>
      <c r="VZ277" s="5"/>
      <c r="WA277" s="5"/>
      <c r="WB277" s="5"/>
      <c r="WC277" s="5"/>
      <c r="WD277" s="5"/>
      <c r="WE277" s="5"/>
      <c r="WF277" s="5"/>
      <c r="WG277" s="5"/>
      <c r="WH277" s="5"/>
      <c r="WI277" s="5"/>
      <c r="WJ277" s="5"/>
      <c r="WK277" s="5"/>
      <c r="WL277" s="5"/>
      <c r="WM277" s="5"/>
      <c r="WN277" s="5"/>
      <c r="WO277" s="5"/>
      <c r="WP277" s="5"/>
      <c r="WQ277" s="5"/>
      <c r="WR277" s="5"/>
      <c r="WS277" s="5"/>
      <c r="WT277" s="5"/>
      <c r="WU277" s="5"/>
      <c r="WV277" s="5"/>
      <c r="WW277" s="5"/>
      <c r="WX277" s="5"/>
      <c r="WY277" s="5"/>
      <c r="WZ277" s="5"/>
      <c r="XA277" s="5"/>
      <c r="XB277" s="5"/>
      <c r="XC277" s="5"/>
      <c r="XD277" s="5"/>
      <c r="XE277" s="5"/>
      <c r="XF277" s="5"/>
      <c r="XG277" s="5"/>
      <c r="XH277" s="5"/>
      <c r="XI277" s="5"/>
      <c r="XJ277" s="5"/>
      <c r="XK277" s="5"/>
      <c r="XL277" s="5"/>
      <c r="XM277" s="5"/>
      <c r="XN277" s="5"/>
      <c r="XO277" s="5"/>
      <c r="XP277" s="5"/>
      <c r="XQ277" s="5"/>
      <c r="XR277" s="5"/>
      <c r="XS277" s="5"/>
      <c r="XT277" s="5"/>
      <c r="XU277" s="5"/>
      <c r="XV277" s="5"/>
      <c r="XW277" s="5"/>
      <c r="XX277" s="5"/>
      <c r="XY277" s="5"/>
      <c r="XZ277" s="5"/>
      <c r="YA277" s="5"/>
      <c r="YB277" s="5"/>
      <c r="YC277" s="5"/>
      <c r="YD277" s="5"/>
      <c r="YE277" s="5"/>
      <c r="YF277" s="5"/>
      <c r="YG277" s="5"/>
      <c r="YH277" s="5"/>
      <c r="YI277" s="5"/>
      <c r="YJ277" s="5"/>
      <c r="YK277" s="5"/>
      <c r="YL277" s="5"/>
      <c r="YM277" s="5"/>
      <c r="YN277" s="5"/>
      <c r="YO277" s="5"/>
      <c r="YP277" s="5"/>
      <c r="YQ277" s="5"/>
      <c r="YR277" s="5"/>
      <c r="YS277" s="5"/>
      <c r="YT277" s="5"/>
      <c r="YU277" s="5"/>
      <c r="YV277" s="5"/>
      <c r="YW277" s="5"/>
      <c r="YX277" s="5"/>
      <c r="YY277" s="5"/>
      <c r="YZ277" s="5"/>
      <c r="ZA277" s="5"/>
      <c r="ZB277" s="5"/>
      <c r="ZC277" s="5"/>
      <c r="ZD277" s="5"/>
      <c r="ZE277" s="5"/>
      <c r="ZF277" s="5"/>
      <c r="ZG277" s="5"/>
      <c r="ZH277" s="5"/>
      <c r="ZI277" s="5"/>
      <c r="ZJ277" s="5"/>
      <c r="ZK277" s="5"/>
      <c r="ZL277" s="5"/>
      <c r="ZM277" s="5"/>
      <c r="ZN277" s="5"/>
      <c r="ZO277" s="5"/>
      <c r="ZP277" s="5"/>
      <c r="ZQ277" s="5"/>
      <c r="ZR277" s="5"/>
      <c r="ZS277" s="5"/>
      <c r="ZT277" s="5"/>
      <c r="ZU277" s="5"/>
      <c r="ZV277" s="5"/>
      <c r="ZW277" s="5"/>
      <c r="ZX277" s="5"/>
      <c r="ZY277" s="5"/>
      <c r="ZZ277" s="5"/>
      <c r="AAA277" s="5"/>
      <c r="AAB277" s="5"/>
      <c r="AAC277" s="5"/>
      <c r="AAD277" s="5"/>
      <c r="AAE277" s="5"/>
      <c r="AAF277" s="5"/>
      <c r="AAG277" s="5"/>
      <c r="AAH277" s="5"/>
      <c r="AAI277" s="5"/>
      <c r="AAJ277" s="5"/>
      <c r="AAK277" s="5"/>
      <c r="AAL277" s="5"/>
      <c r="AAM277" s="5"/>
      <c r="AAN277" s="5"/>
      <c r="AAO277" s="5"/>
      <c r="AAP277" s="5"/>
      <c r="AAQ277" s="5"/>
      <c r="AAR277" s="5"/>
      <c r="AAS277" s="5"/>
      <c r="AAT277" s="5"/>
      <c r="AAU277" s="5"/>
      <c r="AAV277" s="5"/>
      <c r="AAW277" s="5"/>
      <c r="AAX277" s="5"/>
      <c r="AAY277" s="5"/>
      <c r="AAZ277" s="5"/>
      <c r="ABA277" s="5"/>
      <c r="ABB277" s="5"/>
      <c r="ABC277" s="5"/>
      <c r="ABD277" s="5"/>
      <c r="ABE277" s="5"/>
      <c r="ABF277" s="5"/>
      <c r="ABG277" s="5"/>
      <c r="ABH277" s="5"/>
      <c r="ABI277" s="5"/>
      <c r="ABJ277" s="5"/>
      <c r="ABK277" s="5"/>
      <c r="ABL277" s="5"/>
      <c r="ABM277" s="5"/>
      <c r="ABN277" s="5"/>
      <c r="ABO277" s="5"/>
      <c r="ABP277" s="5"/>
      <c r="ABQ277" s="5"/>
      <c r="ABR277" s="5"/>
      <c r="ABS277" s="5"/>
      <c r="ABT277" s="5"/>
      <c r="ABU277" s="5"/>
      <c r="ABV277" s="5"/>
      <c r="ABW277" s="5"/>
      <c r="ABX277" s="5"/>
      <c r="ABY277" s="5"/>
      <c r="ABZ277" s="5"/>
      <c r="ACA277" s="5"/>
      <c r="ACB277" s="5"/>
      <c r="ACC277" s="5"/>
      <c r="ACD277" s="5"/>
      <c r="ACE277" s="5"/>
      <c r="ACF277" s="5"/>
      <c r="ACG277" s="5"/>
      <c r="ACH277" s="5"/>
      <c r="ACI277" s="5"/>
      <c r="ACJ277" s="5"/>
      <c r="ACK277" s="5"/>
      <c r="ACL277" s="5"/>
      <c r="ACM277" s="5"/>
      <c r="ACN277" s="5"/>
      <c r="ACO277" s="5"/>
      <c r="ACP277" s="5"/>
      <c r="ACQ277" s="5"/>
      <c r="ACR277" s="5"/>
      <c r="ACS277" s="5"/>
      <c r="ACT277" s="5"/>
      <c r="ACU277" s="5"/>
      <c r="ACV277" s="5"/>
      <c r="ACW277" s="5"/>
      <c r="ACX277" s="5"/>
      <c r="ACY277" s="5"/>
      <c r="ACZ277" s="5"/>
      <c r="ADA277" s="5"/>
      <c r="ADB277" s="5"/>
      <c r="ADC277" s="5"/>
      <c r="ADD277" s="5"/>
      <c r="ADE277" s="5"/>
      <c r="ADF277" s="5"/>
      <c r="ADG277" s="5"/>
      <c r="ADH277" s="5"/>
      <c r="ADI277" s="5"/>
      <c r="ADJ277" s="5"/>
      <c r="ADK277" s="5"/>
      <c r="ADL277" s="5"/>
      <c r="ADM277" s="5"/>
      <c r="ADN277" s="5"/>
      <c r="ADO277" s="5"/>
      <c r="ADP277" s="5"/>
      <c r="ADQ277" s="5"/>
      <c r="ADR277" s="5"/>
      <c r="ADS277" s="5"/>
      <c r="ADT277" s="5"/>
      <c r="ADU277" s="5"/>
      <c r="ADV277" s="5"/>
      <c r="ADW277" s="5"/>
      <c r="ADX277" s="5"/>
      <c r="ADY277" s="5"/>
      <c r="ADZ277" s="5"/>
      <c r="AEA277" s="5"/>
      <c r="AEB277" s="5"/>
      <c r="AEC277" s="5"/>
      <c r="AED277" s="5"/>
      <c r="AEE277" s="5"/>
      <c r="AEF277" s="5"/>
      <c r="AEG277" s="5"/>
      <c r="AEH277" s="5"/>
      <c r="AEI277" s="5"/>
      <c r="AEJ277" s="5"/>
      <c r="AEK277" s="5"/>
      <c r="AEL277" s="5"/>
      <c r="AEM277" s="5"/>
      <c r="AEN277" s="5"/>
      <c r="AEO277" s="5"/>
      <c r="AEP277" s="5"/>
      <c r="AEQ277" s="5"/>
      <c r="AER277" s="5"/>
      <c r="AES277" s="5"/>
      <c r="AET277" s="5"/>
      <c r="AEU277" s="5"/>
      <c r="AEV277" s="5"/>
      <c r="AEW277" s="5"/>
      <c r="AEX277" s="5"/>
      <c r="AEY277" s="5"/>
      <c r="AEZ277" s="5"/>
      <c r="AFA277" s="5"/>
      <c r="AFB277" s="5"/>
      <c r="AFC277" s="5"/>
      <c r="AFD277" s="5"/>
      <c r="AFE277" s="5"/>
      <c r="AFF277" s="5"/>
      <c r="AFG277" s="5"/>
      <c r="AFH277" s="5"/>
      <c r="AFI277" s="5"/>
      <c r="AFJ277" s="5"/>
      <c r="AFK277" s="5"/>
      <c r="AFL277" s="5"/>
      <c r="AFM277" s="5"/>
      <c r="AFN277" s="5"/>
      <c r="AFO277" s="5"/>
      <c r="AFP277" s="5"/>
      <c r="AFQ277" s="5"/>
      <c r="AFR277" s="5"/>
      <c r="AFS277" s="5"/>
      <c r="AFT277" s="5"/>
      <c r="AFU277" s="5"/>
      <c r="AFV277" s="5"/>
      <c r="AFW277" s="5"/>
      <c r="AFX277" s="5"/>
      <c r="AFY277" s="5"/>
      <c r="AFZ277" s="5"/>
      <c r="AGA277" s="5"/>
      <c r="AGB277" s="5"/>
      <c r="AGC277" s="5"/>
      <c r="AGD277" s="5"/>
      <c r="AGE277" s="5"/>
      <c r="AGF277" s="5"/>
      <c r="AGG277" s="5"/>
      <c r="AGH277" s="5"/>
      <c r="AGI277" s="5"/>
      <c r="AGJ277" s="5"/>
      <c r="AGK277" s="5"/>
      <c r="AGL277" s="5"/>
      <c r="AGM277" s="5"/>
      <c r="AGN277" s="5"/>
      <c r="AGO277" s="5"/>
      <c r="AGP277" s="5"/>
      <c r="AGQ277" s="5"/>
      <c r="AGR277" s="5"/>
      <c r="AGS277" s="5"/>
      <c r="AGT277" s="5"/>
      <c r="AGU277" s="5"/>
      <c r="AGV277" s="5"/>
      <c r="AGW277" s="5"/>
      <c r="AGX277" s="5"/>
      <c r="AGY277" s="5"/>
      <c r="AGZ277" s="5"/>
      <c r="AHA277" s="5"/>
      <c r="AHB277" s="5"/>
      <c r="AHC277" s="5"/>
      <c r="AHD277" s="5"/>
      <c r="AHE277" s="5"/>
      <c r="AHF277" s="5"/>
      <c r="AHG277" s="5"/>
      <c r="AHH277" s="5"/>
      <c r="AHI277" s="5"/>
      <c r="AHJ277" s="5"/>
      <c r="AHK277" s="5"/>
      <c r="AHL277" s="5"/>
      <c r="AHM277" s="5"/>
      <c r="AHN277" s="5"/>
      <c r="AHO277" s="5"/>
      <c r="AHP277" s="5"/>
      <c r="AHQ277" s="5"/>
      <c r="AHR277" s="5"/>
      <c r="AHS277" s="5"/>
      <c r="AHT277" s="5"/>
      <c r="AHU277" s="5"/>
      <c r="AHV277" s="5"/>
      <c r="AHW277" s="5"/>
      <c r="AHX277" s="5"/>
      <c r="AHY277" s="5"/>
      <c r="AHZ277" s="5"/>
      <c r="AIA277" s="5"/>
      <c r="AIB277" s="5"/>
      <c r="AIC277" s="5"/>
      <c r="AID277" s="5"/>
      <c r="AIE277" s="5"/>
      <c r="AIF277" s="5"/>
      <c r="AIG277" s="5"/>
      <c r="AIH277" s="5"/>
      <c r="AII277" s="5"/>
      <c r="AIJ277" s="5"/>
      <c r="AIK277" s="5"/>
      <c r="AIL277" s="5"/>
      <c r="AIM277" s="5"/>
      <c r="AIN277" s="5"/>
      <c r="AIO277" s="5"/>
      <c r="AIP277" s="5"/>
      <c r="AIQ277" s="5"/>
      <c r="AIR277" s="5"/>
      <c r="AIS277" s="5"/>
      <c r="AIT277" s="5"/>
      <c r="AIU277" s="5"/>
      <c r="AIV277" s="5"/>
      <c r="AIW277" s="5"/>
      <c r="AIX277" s="5"/>
      <c r="AIY277" s="5"/>
      <c r="AIZ277" s="5"/>
      <c r="AJA277" s="5"/>
      <c r="AJB277" s="5"/>
      <c r="AJC277" s="5"/>
      <c r="AJD277" s="5"/>
      <c r="AJE277" s="5"/>
      <c r="AJF277" s="5"/>
      <c r="AJG277" s="5"/>
      <c r="AJH277" s="5"/>
      <c r="AJI277" s="5"/>
      <c r="AJJ277" s="5"/>
      <c r="AJK277" s="5"/>
      <c r="AJL277" s="5"/>
      <c r="AJM277" s="5"/>
      <c r="AJN277" s="5"/>
      <c r="AJO277" s="5"/>
      <c r="AJP277" s="5"/>
      <c r="AJQ277" s="5"/>
      <c r="AJR277" s="5"/>
      <c r="AJS277" s="5"/>
      <c r="AJT277" s="5"/>
      <c r="AJU277" s="5"/>
      <c r="AJV277" s="5"/>
      <c r="AJW277" s="5"/>
      <c r="AJX277" s="5"/>
      <c r="AJY277" s="5"/>
      <c r="AJZ277" s="5"/>
      <c r="AKA277" s="5"/>
      <c r="AKB277" s="5"/>
      <c r="AKC277" s="5"/>
      <c r="AKD277" s="5"/>
      <c r="AKE277" s="5"/>
      <c r="AKF277" s="5"/>
      <c r="AKG277" s="5"/>
      <c r="AKH277" s="5"/>
      <c r="AKI277" s="5"/>
      <c r="AKJ277" s="5"/>
      <c r="AKK277" s="5"/>
      <c r="AKL277" s="5"/>
      <c r="AKM277" s="5"/>
      <c r="AKN277" s="5"/>
      <c r="AKO277" s="5"/>
      <c r="AKP277" s="5"/>
      <c r="AKQ277" s="5"/>
      <c r="AKR277" s="5"/>
      <c r="AKS277" s="5"/>
      <c r="AKT277" s="5"/>
      <c r="AKU277" s="5"/>
      <c r="AKV277" s="5"/>
      <c r="AKW277" s="5"/>
      <c r="AKX277" s="5"/>
      <c r="AKY277" s="5"/>
      <c r="AKZ277" s="5"/>
      <c r="ALA277" s="5"/>
      <c r="ALB277" s="5"/>
      <c r="ALC277" s="5"/>
      <c r="ALD277" s="5"/>
      <c r="ALE277" s="5"/>
      <c r="ALF277" s="5"/>
      <c r="ALG277" s="5"/>
      <c r="ALH277" s="5"/>
      <c r="ALI277" s="5"/>
      <c r="ALJ277" s="5"/>
      <c r="ALK277" s="5"/>
      <c r="ALL277" s="5"/>
      <c r="ALM277" s="5"/>
      <c r="ALN277" s="5"/>
      <c r="ALO277" s="5"/>
      <c r="ALP277" s="5"/>
      <c r="ALQ277" s="5"/>
      <c r="ALR277" s="5"/>
      <c r="ALS277" s="5"/>
      <c r="ALT277" s="5"/>
      <c r="ALU277" s="5"/>
      <c r="ALV277" s="5"/>
      <c r="ALW277" s="5"/>
      <c r="ALX277" s="5"/>
      <c r="ALY277" s="5"/>
      <c r="ALZ277" s="5"/>
      <c r="AMA277" s="5"/>
      <c r="AMB277" s="5"/>
      <c r="AMC277" s="5"/>
      <c r="AMD277" s="5"/>
      <c r="AME277" s="5"/>
      <c r="AMF277" s="5"/>
      <c r="AMG277" s="5"/>
      <c r="AMH277" s="5"/>
      <c r="AMI277" s="5"/>
      <c r="AMJ277" s="5"/>
      <c r="AMK277" s="5"/>
    </row>
    <row r="278" spans="1:1025" ht="163.5" customHeight="1">
      <c r="A278" s="25">
        <v>1</v>
      </c>
      <c r="B278" s="103" t="s">
        <v>429</v>
      </c>
      <c r="C278" s="107">
        <v>1975</v>
      </c>
      <c r="D278" s="107" t="s">
        <v>37</v>
      </c>
      <c r="E278" s="184" t="s">
        <v>330</v>
      </c>
      <c r="F278" s="107">
        <v>2</v>
      </c>
      <c r="G278" s="107">
        <v>2</v>
      </c>
      <c r="H278" s="290">
        <v>578.70000000000005</v>
      </c>
      <c r="I278" s="290">
        <v>500.7</v>
      </c>
      <c r="J278" s="290">
        <v>223</v>
      </c>
      <c r="K278" s="291">
        <v>25</v>
      </c>
      <c r="L278" s="290">
        <f>P278</f>
        <v>1946000.12</v>
      </c>
      <c r="M278" s="105" t="s">
        <v>37</v>
      </c>
      <c r="N278" s="105" t="s">
        <v>37</v>
      </c>
      <c r="O278" s="105" t="s">
        <v>37</v>
      </c>
      <c r="P278" s="105">
        <f>194645.03+89320.39+292962.62+644491.97+677904.88+46675.23</f>
        <v>1946000.12</v>
      </c>
      <c r="Q278" s="106" t="s">
        <v>39</v>
      </c>
      <c r="R278" s="19" t="s">
        <v>430</v>
      </c>
      <c r="S278" s="37">
        <v>5174.34</v>
      </c>
      <c r="T278" s="37">
        <v>9871.2199999999993</v>
      </c>
      <c r="U278" s="35">
        <v>42369</v>
      </c>
      <c r="V278" s="11">
        <v>6</v>
      </c>
    </row>
    <row r="279" spans="1:1025" s="179" customFormat="1" ht="38.25" customHeight="1">
      <c r="A279" s="245" t="s">
        <v>431</v>
      </c>
      <c r="B279" s="246"/>
      <c r="C279" s="246"/>
      <c r="D279" s="246"/>
      <c r="E279" s="246"/>
      <c r="F279" s="246"/>
      <c r="G279" s="247"/>
      <c r="H279" s="292">
        <f>SUM(H278:H278)</f>
        <v>578.70000000000005</v>
      </c>
      <c r="I279" s="292">
        <f>SUM(I278:I278)</f>
        <v>500.7</v>
      </c>
      <c r="J279" s="292">
        <f>SUM(J278:J278)</f>
        <v>223</v>
      </c>
      <c r="K279" s="293">
        <f>K278</f>
        <v>25</v>
      </c>
      <c r="L279" s="292">
        <f>L278</f>
        <v>1946000.12</v>
      </c>
      <c r="M279" s="181">
        <f>SUM(M278:M278)</f>
        <v>0</v>
      </c>
      <c r="N279" s="181">
        <f>SUM(N278:N278)</f>
        <v>0</v>
      </c>
      <c r="O279" s="181">
        <f>SUM(O278:O278)</f>
        <v>0</v>
      </c>
      <c r="P279" s="181">
        <f>P278</f>
        <v>1946000.12</v>
      </c>
      <c r="Q279" s="28">
        <v>0</v>
      </c>
      <c r="R279" s="40" t="s">
        <v>105</v>
      </c>
      <c r="S279" s="40" t="s">
        <v>105</v>
      </c>
      <c r="T279" s="41" t="s">
        <v>105</v>
      </c>
      <c r="U279" s="40" t="s">
        <v>105</v>
      </c>
      <c r="V279" s="178"/>
    </row>
    <row r="280" spans="1:1025" s="172" customFormat="1" ht="28.5" customHeight="1">
      <c r="A280" s="252" t="s">
        <v>432</v>
      </c>
      <c r="B280" s="252"/>
      <c r="C280" s="252"/>
      <c r="D280" s="252"/>
      <c r="E280" s="252"/>
      <c r="F280" s="252"/>
      <c r="G280" s="252"/>
      <c r="H280" s="252"/>
      <c r="I280" s="252"/>
      <c r="J280" s="252"/>
      <c r="K280" s="252"/>
      <c r="L280" s="252"/>
      <c r="M280" s="252"/>
      <c r="N280" s="252"/>
      <c r="O280" s="252"/>
      <c r="P280" s="252"/>
      <c r="Q280" s="252"/>
      <c r="R280" s="252"/>
      <c r="S280" s="252"/>
      <c r="T280" s="252"/>
      <c r="U280" s="252"/>
      <c r="V280" s="18"/>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c r="DI280" s="5"/>
      <c r="DJ280" s="5"/>
      <c r="DK280" s="5"/>
      <c r="DL280" s="5"/>
      <c r="DM280" s="5"/>
      <c r="DN280" s="5"/>
      <c r="DO280" s="5"/>
      <c r="DP280" s="5"/>
      <c r="DQ280" s="5"/>
      <c r="DR280" s="5"/>
      <c r="DS280" s="5"/>
      <c r="DT280" s="5"/>
      <c r="DU280" s="5"/>
      <c r="DV280" s="5"/>
      <c r="DW280" s="5"/>
      <c r="DX280" s="5"/>
      <c r="DY280" s="5"/>
      <c r="DZ280" s="5"/>
      <c r="EA280" s="5"/>
      <c r="EB280" s="5"/>
      <c r="EC280" s="5"/>
      <c r="ED280" s="5"/>
      <c r="EE280" s="5"/>
      <c r="EF280" s="5"/>
      <c r="EG280" s="5"/>
      <c r="EH280" s="5"/>
      <c r="EI280" s="5"/>
      <c r="EJ280" s="5"/>
      <c r="EK280" s="5"/>
      <c r="EL280" s="5"/>
      <c r="EM280" s="5"/>
      <c r="EN280" s="5"/>
      <c r="EO280" s="5"/>
      <c r="EP280" s="5"/>
      <c r="EQ280" s="5"/>
      <c r="ER280" s="5"/>
      <c r="ES280" s="5"/>
      <c r="ET280" s="5"/>
      <c r="EU280" s="5"/>
      <c r="EV280" s="5"/>
      <c r="EW280" s="5"/>
      <c r="EX280" s="5"/>
      <c r="EY280" s="5"/>
      <c r="EZ280" s="5"/>
      <c r="FA280" s="5"/>
      <c r="FB280" s="5"/>
      <c r="FC280" s="5"/>
      <c r="FD280" s="5"/>
      <c r="FE280" s="5"/>
      <c r="FF280" s="5"/>
      <c r="FG280" s="5"/>
      <c r="FH280" s="5"/>
      <c r="FI280" s="5"/>
      <c r="FJ280" s="5"/>
      <c r="FK280" s="5"/>
      <c r="FL280" s="5"/>
      <c r="FM280" s="5"/>
      <c r="FN280" s="5"/>
      <c r="FO280" s="5"/>
      <c r="FP280" s="5"/>
      <c r="FQ280" s="5"/>
      <c r="FR280" s="5"/>
      <c r="FS280" s="5"/>
      <c r="FT280" s="5"/>
      <c r="FU280" s="5"/>
      <c r="FV280" s="5"/>
      <c r="FW280" s="5"/>
      <c r="FX280" s="5"/>
      <c r="FY280" s="5"/>
      <c r="FZ280" s="5"/>
      <c r="GA280" s="5"/>
      <c r="GB280" s="5"/>
      <c r="GC280" s="5"/>
      <c r="GD280" s="5"/>
      <c r="GE280" s="5"/>
      <c r="GF280" s="5"/>
      <c r="GG280" s="5"/>
      <c r="GH280" s="5"/>
      <c r="GI280" s="5"/>
      <c r="GJ280" s="5"/>
      <c r="GK280" s="5"/>
      <c r="GL280" s="5"/>
      <c r="GM280" s="5"/>
      <c r="GN280" s="5"/>
      <c r="GO280" s="5"/>
      <c r="GP280" s="5"/>
      <c r="GQ280" s="5"/>
      <c r="GR280" s="5"/>
      <c r="GS280" s="5"/>
      <c r="GT280" s="5"/>
      <c r="GU280" s="5"/>
      <c r="GV280" s="5"/>
      <c r="GW280" s="5"/>
      <c r="GX280" s="5"/>
      <c r="GY280" s="5"/>
      <c r="GZ280" s="5"/>
      <c r="HA280" s="5"/>
      <c r="HB280" s="5"/>
      <c r="HC280" s="5"/>
      <c r="HD280" s="5"/>
      <c r="HE280" s="5"/>
      <c r="HF280" s="5"/>
      <c r="HG280" s="5"/>
      <c r="HH280" s="5"/>
      <c r="HI280" s="5"/>
      <c r="HJ280" s="5"/>
      <c r="HK280" s="5"/>
      <c r="HL280" s="5"/>
      <c r="HM280" s="5"/>
      <c r="HN280" s="5"/>
      <c r="HO280" s="5"/>
      <c r="HP280" s="5"/>
      <c r="HQ280" s="5"/>
      <c r="HR280" s="5"/>
      <c r="HS280" s="5"/>
      <c r="HT280" s="5"/>
      <c r="HU280" s="5"/>
      <c r="HV280" s="5"/>
      <c r="HW280" s="5"/>
      <c r="HX280" s="5"/>
      <c r="HY280" s="5"/>
      <c r="HZ280" s="5"/>
      <c r="IA280" s="5"/>
      <c r="IB280" s="5"/>
      <c r="IC280" s="5"/>
      <c r="ID280" s="5"/>
      <c r="IE280" s="5"/>
      <c r="IF280" s="5"/>
      <c r="IG280" s="5"/>
      <c r="IH280" s="5"/>
      <c r="II280" s="5"/>
      <c r="IJ280" s="5"/>
      <c r="IK280" s="5"/>
      <c r="IL280" s="5"/>
      <c r="IM280" s="5"/>
      <c r="IN280" s="5"/>
      <c r="IO280" s="5"/>
      <c r="IP280" s="5"/>
      <c r="IQ280" s="5"/>
      <c r="IR280" s="5"/>
      <c r="IS280" s="5"/>
      <c r="IT280" s="5"/>
      <c r="IU280" s="5"/>
      <c r="IV280" s="5"/>
      <c r="IW280" s="5"/>
      <c r="IX280" s="5"/>
      <c r="IY280" s="5"/>
      <c r="IZ280" s="5"/>
      <c r="JA280" s="5"/>
      <c r="JB280" s="5"/>
      <c r="JC280" s="5"/>
      <c r="JD280" s="5"/>
      <c r="JE280" s="5"/>
      <c r="JF280" s="5"/>
      <c r="JG280" s="5"/>
      <c r="JH280" s="5"/>
      <c r="JI280" s="5"/>
      <c r="JJ280" s="5"/>
      <c r="JK280" s="5"/>
      <c r="JL280" s="5"/>
      <c r="JM280" s="5"/>
      <c r="JN280" s="5"/>
      <c r="JO280" s="5"/>
      <c r="JP280" s="5"/>
      <c r="JQ280" s="5"/>
      <c r="JR280" s="5"/>
      <c r="JS280" s="5"/>
      <c r="JT280" s="5"/>
      <c r="JU280" s="5"/>
      <c r="JV280" s="5"/>
      <c r="JW280" s="5"/>
      <c r="JX280" s="5"/>
      <c r="JY280" s="5"/>
      <c r="JZ280" s="5"/>
      <c r="KA280" s="5"/>
      <c r="KB280" s="5"/>
      <c r="KC280" s="5"/>
      <c r="KD280" s="5"/>
      <c r="KE280" s="5"/>
      <c r="KF280" s="5"/>
      <c r="KG280" s="5"/>
      <c r="KH280" s="5"/>
      <c r="KI280" s="5"/>
      <c r="KJ280" s="5"/>
      <c r="KK280" s="5"/>
      <c r="KL280" s="5"/>
      <c r="KM280" s="5"/>
      <c r="KN280" s="5"/>
      <c r="KO280" s="5"/>
      <c r="KP280" s="5"/>
      <c r="KQ280" s="5"/>
      <c r="KR280" s="5"/>
      <c r="KS280" s="5"/>
      <c r="KT280" s="5"/>
      <c r="KU280" s="5"/>
      <c r="KV280" s="5"/>
      <c r="KW280" s="5"/>
      <c r="KX280" s="5"/>
      <c r="KY280" s="5"/>
      <c r="KZ280" s="5"/>
      <c r="LA280" s="5"/>
      <c r="LB280" s="5"/>
      <c r="LC280" s="5"/>
      <c r="LD280" s="5"/>
      <c r="LE280" s="5"/>
      <c r="LF280" s="5"/>
      <c r="LG280" s="5"/>
      <c r="LH280" s="5"/>
      <c r="LI280" s="5"/>
      <c r="LJ280" s="5"/>
      <c r="LK280" s="5"/>
      <c r="LL280" s="5"/>
      <c r="LM280" s="5"/>
      <c r="LN280" s="5"/>
      <c r="LO280" s="5"/>
      <c r="LP280" s="5"/>
      <c r="LQ280" s="5"/>
      <c r="LR280" s="5"/>
      <c r="LS280" s="5"/>
      <c r="LT280" s="5"/>
      <c r="LU280" s="5"/>
      <c r="LV280" s="5"/>
      <c r="LW280" s="5"/>
      <c r="LX280" s="5"/>
      <c r="LY280" s="5"/>
      <c r="LZ280" s="5"/>
      <c r="MA280" s="5"/>
      <c r="MB280" s="5"/>
      <c r="MC280" s="5"/>
      <c r="MD280" s="5"/>
      <c r="ME280" s="5"/>
      <c r="MF280" s="5"/>
      <c r="MG280" s="5"/>
      <c r="MH280" s="5"/>
      <c r="MI280" s="5"/>
      <c r="MJ280" s="5"/>
      <c r="MK280" s="5"/>
      <c r="ML280" s="5"/>
      <c r="MM280" s="5"/>
      <c r="MN280" s="5"/>
      <c r="MO280" s="5"/>
      <c r="MP280" s="5"/>
      <c r="MQ280" s="5"/>
      <c r="MR280" s="5"/>
      <c r="MS280" s="5"/>
      <c r="MT280" s="5"/>
      <c r="MU280" s="5"/>
      <c r="MV280" s="5"/>
      <c r="MW280" s="5"/>
      <c r="MX280" s="5"/>
      <c r="MY280" s="5"/>
      <c r="MZ280" s="5"/>
      <c r="NA280" s="5"/>
      <c r="NB280" s="5"/>
      <c r="NC280" s="5"/>
      <c r="ND280" s="5"/>
      <c r="NE280" s="5"/>
      <c r="NF280" s="5"/>
      <c r="NG280" s="5"/>
      <c r="NH280" s="5"/>
      <c r="NI280" s="5"/>
      <c r="NJ280" s="5"/>
      <c r="NK280" s="5"/>
      <c r="NL280" s="5"/>
      <c r="NM280" s="5"/>
      <c r="NN280" s="5"/>
      <c r="NO280" s="5"/>
      <c r="NP280" s="5"/>
      <c r="NQ280" s="5"/>
      <c r="NR280" s="5"/>
      <c r="NS280" s="5"/>
      <c r="NT280" s="5"/>
      <c r="NU280" s="5"/>
      <c r="NV280" s="5"/>
      <c r="NW280" s="5"/>
      <c r="NX280" s="5"/>
      <c r="NY280" s="5"/>
      <c r="NZ280" s="5"/>
      <c r="OA280" s="5"/>
      <c r="OB280" s="5"/>
      <c r="OC280" s="5"/>
      <c r="OD280" s="5"/>
      <c r="OE280" s="5"/>
      <c r="OF280" s="5"/>
      <c r="OG280" s="5"/>
      <c r="OH280" s="5"/>
      <c r="OI280" s="5"/>
      <c r="OJ280" s="5"/>
      <c r="OK280" s="5"/>
      <c r="OL280" s="5"/>
      <c r="OM280" s="5"/>
      <c r="ON280" s="5"/>
      <c r="OO280" s="5"/>
      <c r="OP280" s="5"/>
      <c r="OQ280" s="5"/>
      <c r="OR280" s="5"/>
      <c r="OS280" s="5"/>
      <c r="OT280" s="5"/>
      <c r="OU280" s="5"/>
      <c r="OV280" s="5"/>
      <c r="OW280" s="5"/>
      <c r="OX280" s="5"/>
      <c r="OY280" s="5"/>
      <c r="OZ280" s="5"/>
      <c r="PA280" s="5"/>
      <c r="PB280" s="5"/>
      <c r="PC280" s="5"/>
      <c r="PD280" s="5"/>
      <c r="PE280" s="5"/>
      <c r="PF280" s="5"/>
      <c r="PG280" s="5"/>
      <c r="PH280" s="5"/>
      <c r="PI280" s="5"/>
      <c r="PJ280" s="5"/>
      <c r="PK280" s="5"/>
      <c r="PL280" s="5"/>
      <c r="PM280" s="5"/>
      <c r="PN280" s="5"/>
      <c r="PO280" s="5"/>
      <c r="PP280" s="5"/>
      <c r="PQ280" s="5"/>
      <c r="PR280" s="5"/>
      <c r="PS280" s="5"/>
      <c r="PT280" s="5"/>
      <c r="PU280" s="5"/>
      <c r="PV280" s="5"/>
      <c r="PW280" s="5"/>
      <c r="PX280" s="5"/>
      <c r="PY280" s="5"/>
      <c r="PZ280" s="5"/>
      <c r="QA280" s="5"/>
      <c r="QB280" s="5"/>
      <c r="QC280" s="5"/>
      <c r="QD280" s="5"/>
      <c r="QE280" s="5"/>
      <c r="QF280" s="5"/>
      <c r="QG280" s="5"/>
      <c r="QH280" s="5"/>
      <c r="QI280" s="5"/>
      <c r="QJ280" s="5"/>
      <c r="QK280" s="5"/>
      <c r="QL280" s="5"/>
      <c r="QM280" s="5"/>
      <c r="QN280" s="5"/>
      <c r="QO280" s="5"/>
      <c r="QP280" s="5"/>
      <c r="QQ280" s="5"/>
      <c r="QR280" s="5"/>
      <c r="QS280" s="5"/>
      <c r="QT280" s="5"/>
      <c r="QU280" s="5"/>
      <c r="QV280" s="5"/>
      <c r="QW280" s="5"/>
      <c r="QX280" s="5"/>
      <c r="QY280" s="5"/>
      <c r="QZ280" s="5"/>
      <c r="RA280" s="5"/>
      <c r="RB280" s="5"/>
      <c r="RC280" s="5"/>
      <c r="RD280" s="5"/>
      <c r="RE280" s="5"/>
      <c r="RF280" s="5"/>
      <c r="RG280" s="5"/>
      <c r="RH280" s="5"/>
      <c r="RI280" s="5"/>
      <c r="RJ280" s="5"/>
      <c r="RK280" s="5"/>
      <c r="RL280" s="5"/>
      <c r="RM280" s="5"/>
      <c r="RN280" s="5"/>
      <c r="RO280" s="5"/>
      <c r="RP280" s="5"/>
      <c r="RQ280" s="5"/>
      <c r="RR280" s="5"/>
      <c r="RS280" s="5"/>
      <c r="RT280" s="5"/>
      <c r="RU280" s="5"/>
      <c r="RV280" s="5"/>
      <c r="RW280" s="5"/>
      <c r="RX280" s="5"/>
      <c r="RY280" s="5"/>
      <c r="RZ280" s="5"/>
      <c r="SA280" s="5"/>
      <c r="SB280" s="5"/>
      <c r="SC280" s="5"/>
      <c r="SD280" s="5"/>
      <c r="SE280" s="5"/>
      <c r="SF280" s="5"/>
      <c r="SG280" s="5"/>
      <c r="SH280" s="5"/>
      <c r="SI280" s="5"/>
      <c r="SJ280" s="5"/>
      <c r="SK280" s="5"/>
      <c r="SL280" s="5"/>
      <c r="SM280" s="5"/>
      <c r="SN280" s="5"/>
      <c r="SO280" s="5"/>
      <c r="SP280" s="5"/>
      <c r="SQ280" s="5"/>
      <c r="SR280" s="5"/>
      <c r="SS280" s="5"/>
      <c r="ST280" s="5"/>
      <c r="SU280" s="5"/>
      <c r="SV280" s="5"/>
      <c r="SW280" s="5"/>
      <c r="SX280" s="5"/>
      <c r="SY280" s="5"/>
      <c r="SZ280" s="5"/>
      <c r="TA280" s="5"/>
      <c r="TB280" s="5"/>
      <c r="TC280" s="5"/>
      <c r="TD280" s="5"/>
      <c r="TE280" s="5"/>
      <c r="TF280" s="5"/>
      <c r="TG280" s="5"/>
      <c r="TH280" s="5"/>
      <c r="TI280" s="5"/>
      <c r="TJ280" s="5"/>
      <c r="TK280" s="5"/>
      <c r="TL280" s="5"/>
      <c r="TM280" s="5"/>
      <c r="TN280" s="5"/>
      <c r="TO280" s="5"/>
      <c r="TP280" s="5"/>
      <c r="TQ280" s="5"/>
      <c r="TR280" s="5"/>
      <c r="TS280" s="5"/>
      <c r="TT280" s="5"/>
      <c r="TU280" s="5"/>
      <c r="TV280" s="5"/>
      <c r="TW280" s="5"/>
      <c r="TX280" s="5"/>
      <c r="TY280" s="5"/>
      <c r="TZ280" s="5"/>
      <c r="UA280" s="5"/>
      <c r="UB280" s="5"/>
      <c r="UC280" s="5"/>
      <c r="UD280" s="5"/>
      <c r="UE280" s="5"/>
      <c r="UF280" s="5"/>
      <c r="UG280" s="5"/>
      <c r="UH280" s="5"/>
      <c r="UI280" s="5"/>
      <c r="UJ280" s="5"/>
      <c r="UK280" s="5"/>
      <c r="UL280" s="5"/>
      <c r="UM280" s="5"/>
      <c r="UN280" s="5"/>
      <c r="UO280" s="5"/>
      <c r="UP280" s="5"/>
      <c r="UQ280" s="5"/>
      <c r="UR280" s="5"/>
      <c r="US280" s="5"/>
      <c r="UT280" s="5"/>
      <c r="UU280" s="5"/>
      <c r="UV280" s="5"/>
      <c r="UW280" s="5"/>
      <c r="UX280" s="5"/>
      <c r="UY280" s="5"/>
      <c r="UZ280" s="5"/>
      <c r="VA280" s="5"/>
      <c r="VB280" s="5"/>
      <c r="VC280" s="5"/>
      <c r="VD280" s="5"/>
      <c r="VE280" s="5"/>
      <c r="VF280" s="5"/>
      <c r="VG280" s="5"/>
      <c r="VH280" s="5"/>
      <c r="VI280" s="5"/>
      <c r="VJ280" s="5"/>
      <c r="VK280" s="5"/>
      <c r="VL280" s="5"/>
      <c r="VM280" s="5"/>
      <c r="VN280" s="5"/>
      <c r="VO280" s="5"/>
      <c r="VP280" s="5"/>
      <c r="VQ280" s="5"/>
      <c r="VR280" s="5"/>
      <c r="VS280" s="5"/>
      <c r="VT280" s="5"/>
      <c r="VU280" s="5"/>
      <c r="VV280" s="5"/>
      <c r="VW280" s="5"/>
      <c r="VX280" s="5"/>
      <c r="VY280" s="5"/>
      <c r="VZ280" s="5"/>
      <c r="WA280" s="5"/>
      <c r="WB280" s="5"/>
      <c r="WC280" s="5"/>
      <c r="WD280" s="5"/>
      <c r="WE280" s="5"/>
      <c r="WF280" s="5"/>
      <c r="WG280" s="5"/>
      <c r="WH280" s="5"/>
      <c r="WI280" s="5"/>
      <c r="WJ280" s="5"/>
      <c r="WK280" s="5"/>
      <c r="WL280" s="5"/>
      <c r="WM280" s="5"/>
      <c r="WN280" s="5"/>
      <c r="WO280" s="5"/>
      <c r="WP280" s="5"/>
      <c r="WQ280" s="5"/>
      <c r="WR280" s="5"/>
      <c r="WS280" s="5"/>
      <c r="WT280" s="5"/>
      <c r="WU280" s="5"/>
      <c r="WV280" s="5"/>
      <c r="WW280" s="5"/>
      <c r="WX280" s="5"/>
      <c r="WY280" s="5"/>
      <c r="WZ280" s="5"/>
      <c r="XA280" s="5"/>
      <c r="XB280" s="5"/>
      <c r="XC280" s="5"/>
      <c r="XD280" s="5"/>
      <c r="XE280" s="5"/>
      <c r="XF280" s="5"/>
      <c r="XG280" s="5"/>
      <c r="XH280" s="5"/>
      <c r="XI280" s="5"/>
      <c r="XJ280" s="5"/>
      <c r="XK280" s="5"/>
      <c r="XL280" s="5"/>
      <c r="XM280" s="5"/>
      <c r="XN280" s="5"/>
      <c r="XO280" s="5"/>
      <c r="XP280" s="5"/>
      <c r="XQ280" s="5"/>
      <c r="XR280" s="5"/>
      <c r="XS280" s="5"/>
      <c r="XT280" s="5"/>
      <c r="XU280" s="5"/>
      <c r="XV280" s="5"/>
      <c r="XW280" s="5"/>
      <c r="XX280" s="5"/>
      <c r="XY280" s="5"/>
      <c r="XZ280" s="5"/>
      <c r="YA280" s="5"/>
      <c r="YB280" s="5"/>
      <c r="YC280" s="5"/>
      <c r="YD280" s="5"/>
      <c r="YE280" s="5"/>
      <c r="YF280" s="5"/>
      <c r="YG280" s="5"/>
      <c r="YH280" s="5"/>
      <c r="YI280" s="5"/>
      <c r="YJ280" s="5"/>
      <c r="YK280" s="5"/>
      <c r="YL280" s="5"/>
      <c r="YM280" s="5"/>
      <c r="YN280" s="5"/>
      <c r="YO280" s="5"/>
      <c r="YP280" s="5"/>
      <c r="YQ280" s="5"/>
      <c r="YR280" s="5"/>
      <c r="YS280" s="5"/>
      <c r="YT280" s="5"/>
      <c r="YU280" s="5"/>
      <c r="YV280" s="5"/>
      <c r="YW280" s="5"/>
      <c r="YX280" s="5"/>
      <c r="YY280" s="5"/>
      <c r="YZ280" s="5"/>
      <c r="ZA280" s="5"/>
      <c r="ZB280" s="5"/>
      <c r="ZC280" s="5"/>
      <c r="ZD280" s="5"/>
      <c r="ZE280" s="5"/>
      <c r="ZF280" s="5"/>
      <c r="ZG280" s="5"/>
      <c r="ZH280" s="5"/>
      <c r="ZI280" s="5"/>
      <c r="ZJ280" s="5"/>
      <c r="ZK280" s="5"/>
      <c r="ZL280" s="5"/>
      <c r="ZM280" s="5"/>
      <c r="ZN280" s="5"/>
      <c r="ZO280" s="5"/>
      <c r="ZP280" s="5"/>
      <c r="ZQ280" s="5"/>
      <c r="ZR280" s="5"/>
      <c r="ZS280" s="5"/>
      <c r="ZT280" s="5"/>
      <c r="ZU280" s="5"/>
      <c r="ZV280" s="5"/>
      <c r="ZW280" s="5"/>
      <c r="ZX280" s="5"/>
      <c r="ZY280" s="5"/>
      <c r="ZZ280" s="5"/>
      <c r="AAA280" s="5"/>
      <c r="AAB280" s="5"/>
      <c r="AAC280" s="5"/>
      <c r="AAD280" s="5"/>
      <c r="AAE280" s="5"/>
      <c r="AAF280" s="5"/>
      <c r="AAG280" s="5"/>
      <c r="AAH280" s="5"/>
      <c r="AAI280" s="5"/>
      <c r="AAJ280" s="5"/>
      <c r="AAK280" s="5"/>
      <c r="AAL280" s="5"/>
      <c r="AAM280" s="5"/>
      <c r="AAN280" s="5"/>
      <c r="AAO280" s="5"/>
      <c r="AAP280" s="5"/>
      <c r="AAQ280" s="5"/>
      <c r="AAR280" s="5"/>
      <c r="AAS280" s="5"/>
      <c r="AAT280" s="5"/>
      <c r="AAU280" s="5"/>
      <c r="AAV280" s="5"/>
      <c r="AAW280" s="5"/>
      <c r="AAX280" s="5"/>
      <c r="AAY280" s="5"/>
      <c r="AAZ280" s="5"/>
      <c r="ABA280" s="5"/>
      <c r="ABB280" s="5"/>
      <c r="ABC280" s="5"/>
      <c r="ABD280" s="5"/>
      <c r="ABE280" s="5"/>
      <c r="ABF280" s="5"/>
      <c r="ABG280" s="5"/>
      <c r="ABH280" s="5"/>
      <c r="ABI280" s="5"/>
      <c r="ABJ280" s="5"/>
      <c r="ABK280" s="5"/>
      <c r="ABL280" s="5"/>
      <c r="ABM280" s="5"/>
      <c r="ABN280" s="5"/>
      <c r="ABO280" s="5"/>
      <c r="ABP280" s="5"/>
      <c r="ABQ280" s="5"/>
      <c r="ABR280" s="5"/>
      <c r="ABS280" s="5"/>
      <c r="ABT280" s="5"/>
      <c r="ABU280" s="5"/>
      <c r="ABV280" s="5"/>
      <c r="ABW280" s="5"/>
      <c r="ABX280" s="5"/>
      <c r="ABY280" s="5"/>
      <c r="ABZ280" s="5"/>
      <c r="ACA280" s="5"/>
      <c r="ACB280" s="5"/>
      <c r="ACC280" s="5"/>
      <c r="ACD280" s="5"/>
      <c r="ACE280" s="5"/>
      <c r="ACF280" s="5"/>
      <c r="ACG280" s="5"/>
      <c r="ACH280" s="5"/>
      <c r="ACI280" s="5"/>
      <c r="ACJ280" s="5"/>
      <c r="ACK280" s="5"/>
      <c r="ACL280" s="5"/>
      <c r="ACM280" s="5"/>
      <c r="ACN280" s="5"/>
      <c r="ACO280" s="5"/>
      <c r="ACP280" s="5"/>
      <c r="ACQ280" s="5"/>
      <c r="ACR280" s="5"/>
      <c r="ACS280" s="5"/>
      <c r="ACT280" s="5"/>
      <c r="ACU280" s="5"/>
      <c r="ACV280" s="5"/>
      <c r="ACW280" s="5"/>
      <c r="ACX280" s="5"/>
      <c r="ACY280" s="5"/>
      <c r="ACZ280" s="5"/>
      <c r="ADA280" s="5"/>
      <c r="ADB280" s="5"/>
      <c r="ADC280" s="5"/>
      <c r="ADD280" s="5"/>
      <c r="ADE280" s="5"/>
      <c r="ADF280" s="5"/>
      <c r="ADG280" s="5"/>
      <c r="ADH280" s="5"/>
      <c r="ADI280" s="5"/>
      <c r="ADJ280" s="5"/>
      <c r="ADK280" s="5"/>
      <c r="ADL280" s="5"/>
      <c r="ADM280" s="5"/>
      <c r="ADN280" s="5"/>
      <c r="ADO280" s="5"/>
      <c r="ADP280" s="5"/>
      <c r="ADQ280" s="5"/>
      <c r="ADR280" s="5"/>
      <c r="ADS280" s="5"/>
      <c r="ADT280" s="5"/>
      <c r="ADU280" s="5"/>
      <c r="ADV280" s="5"/>
      <c r="ADW280" s="5"/>
      <c r="ADX280" s="5"/>
      <c r="ADY280" s="5"/>
      <c r="ADZ280" s="5"/>
      <c r="AEA280" s="5"/>
      <c r="AEB280" s="5"/>
      <c r="AEC280" s="5"/>
      <c r="AED280" s="5"/>
      <c r="AEE280" s="5"/>
      <c r="AEF280" s="5"/>
      <c r="AEG280" s="5"/>
      <c r="AEH280" s="5"/>
      <c r="AEI280" s="5"/>
      <c r="AEJ280" s="5"/>
      <c r="AEK280" s="5"/>
      <c r="AEL280" s="5"/>
      <c r="AEM280" s="5"/>
      <c r="AEN280" s="5"/>
      <c r="AEO280" s="5"/>
      <c r="AEP280" s="5"/>
      <c r="AEQ280" s="5"/>
      <c r="AER280" s="5"/>
      <c r="AES280" s="5"/>
      <c r="AET280" s="5"/>
      <c r="AEU280" s="5"/>
      <c r="AEV280" s="5"/>
      <c r="AEW280" s="5"/>
      <c r="AEX280" s="5"/>
      <c r="AEY280" s="5"/>
      <c r="AEZ280" s="5"/>
      <c r="AFA280" s="5"/>
      <c r="AFB280" s="5"/>
      <c r="AFC280" s="5"/>
      <c r="AFD280" s="5"/>
      <c r="AFE280" s="5"/>
      <c r="AFF280" s="5"/>
      <c r="AFG280" s="5"/>
      <c r="AFH280" s="5"/>
      <c r="AFI280" s="5"/>
      <c r="AFJ280" s="5"/>
      <c r="AFK280" s="5"/>
      <c r="AFL280" s="5"/>
      <c r="AFM280" s="5"/>
      <c r="AFN280" s="5"/>
      <c r="AFO280" s="5"/>
      <c r="AFP280" s="5"/>
      <c r="AFQ280" s="5"/>
      <c r="AFR280" s="5"/>
      <c r="AFS280" s="5"/>
      <c r="AFT280" s="5"/>
      <c r="AFU280" s="5"/>
      <c r="AFV280" s="5"/>
      <c r="AFW280" s="5"/>
      <c r="AFX280" s="5"/>
      <c r="AFY280" s="5"/>
      <c r="AFZ280" s="5"/>
      <c r="AGA280" s="5"/>
      <c r="AGB280" s="5"/>
      <c r="AGC280" s="5"/>
      <c r="AGD280" s="5"/>
      <c r="AGE280" s="5"/>
      <c r="AGF280" s="5"/>
      <c r="AGG280" s="5"/>
      <c r="AGH280" s="5"/>
      <c r="AGI280" s="5"/>
      <c r="AGJ280" s="5"/>
      <c r="AGK280" s="5"/>
      <c r="AGL280" s="5"/>
      <c r="AGM280" s="5"/>
      <c r="AGN280" s="5"/>
      <c r="AGO280" s="5"/>
      <c r="AGP280" s="5"/>
      <c r="AGQ280" s="5"/>
      <c r="AGR280" s="5"/>
      <c r="AGS280" s="5"/>
      <c r="AGT280" s="5"/>
      <c r="AGU280" s="5"/>
      <c r="AGV280" s="5"/>
      <c r="AGW280" s="5"/>
      <c r="AGX280" s="5"/>
      <c r="AGY280" s="5"/>
      <c r="AGZ280" s="5"/>
      <c r="AHA280" s="5"/>
      <c r="AHB280" s="5"/>
      <c r="AHC280" s="5"/>
      <c r="AHD280" s="5"/>
      <c r="AHE280" s="5"/>
      <c r="AHF280" s="5"/>
      <c r="AHG280" s="5"/>
      <c r="AHH280" s="5"/>
      <c r="AHI280" s="5"/>
      <c r="AHJ280" s="5"/>
      <c r="AHK280" s="5"/>
      <c r="AHL280" s="5"/>
      <c r="AHM280" s="5"/>
      <c r="AHN280" s="5"/>
      <c r="AHO280" s="5"/>
      <c r="AHP280" s="5"/>
      <c r="AHQ280" s="5"/>
      <c r="AHR280" s="5"/>
      <c r="AHS280" s="5"/>
      <c r="AHT280" s="5"/>
      <c r="AHU280" s="5"/>
      <c r="AHV280" s="5"/>
      <c r="AHW280" s="5"/>
      <c r="AHX280" s="5"/>
      <c r="AHY280" s="5"/>
      <c r="AHZ280" s="5"/>
      <c r="AIA280" s="5"/>
      <c r="AIB280" s="5"/>
      <c r="AIC280" s="5"/>
      <c r="AID280" s="5"/>
      <c r="AIE280" s="5"/>
      <c r="AIF280" s="5"/>
      <c r="AIG280" s="5"/>
      <c r="AIH280" s="5"/>
      <c r="AII280" s="5"/>
      <c r="AIJ280" s="5"/>
      <c r="AIK280" s="5"/>
      <c r="AIL280" s="5"/>
      <c r="AIM280" s="5"/>
      <c r="AIN280" s="5"/>
      <c r="AIO280" s="5"/>
      <c r="AIP280" s="5"/>
      <c r="AIQ280" s="5"/>
      <c r="AIR280" s="5"/>
      <c r="AIS280" s="5"/>
      <c r="AIT280" s="5"/>
      <c r="AIU280" s="5"/>
      <c r="AIV280" s="5"/>
      <c r="AIW280" s="5"/>
      <c r="AIX280" s="5"/>
      <c r="AIY280" s="5"/>
      <c r="AIZ280" s="5"/>
      <c r="AJA280" s="5"/>
      <c r="AJB280" s="5"/>
      <c r="AJC280" s="5"/>
      <c r="AJD280" s="5"/>
      <c r="AJE280" s="5"/>
      <c r="AJF280" s="5"/>
      <c r="AJG280" s="5"/>
      <c r="AJH280" s="5"/>
      <c r="AJI280" s="5"/>
      <c r="AJJ280" s="5"/>
      <c r="AJK280" s="5"/>
      <c r="AJL280" s="5"/>
      <c r="AJM280" s="5"/>
      <c r="AJN280" s="5"/>
      <c r="AJO280" s="5"/>
      <c r="AJP280" s="5"/>
      <c r="AJQ280" s="5"/>
      <c r="AJR280" s="5"/>
      <c r="AJS280" s="5"/>
      <c r="AJT280" s="5"/>
      <c r="AJU280" s="5"/>
      <c r="AJV280" s="5"/>
      <c r="AJW280" s="5"/>
      <c r="AJX280" s="5"/>
      <c r="AJY280" s="5"/>
      <c r="AJZ280" s="5"/>
      <c r="AKA280" s="5"/>
      <c r="AKB280" s="5"/>
      <c r="AKC280" s="5"/>
      <c r="AKD280" s="5"/>
      <c r="AKE280" s="5"/>
      <c r="AKF280" s="5"/>
      <c r="AKG280" s="5"/>
      <c r="AKH280" s="5"/>
      <c r="AKI280" s="5"/>
      <c r="AKJ280" s="5"/>
      <c r="AKK280" s="5"/>
      <c r="AKL280" s="5"/>
      <c r="AKM280" s="5"/>
      <c r="AKN280" s="5"/>
      <c r="AKO280" s="5"/>
      <c r="AKP280" s="5"/>
      <c r="AKQ280" s="5"/>
      <c r="AKR280" s="5"/>
      <c r="AKS280" s="5"/>
      <c r="AKT280" s="5"/>
      <c r="AKU280" s="5"/>
      <c r="AKV280" s="5"/>
      <c r="AKW280" s="5"/>
      <c r="AKX280" s="5"/>
      <c r="AKY280" s="5"/>
      <c r="AKZ280" s="5"/>
      <c r="ALA280" s="5"/>
      <c r="ALB280" s="5"/>
      <c r="ALC280" s="5"/>
      <c r="ALD280" s="5"/>
      <c r="ALE280" s="5"/>
      <c r="ALF280" s="5"/>
      <c r="ALG280" s="5"/>
      <c r="ALH280" s="5"/>
      <c r="ALI280" s="5"/>
      <c r="ALJ280" s="5"/>
      <c r="ALK280" s="5"/>
      <c r="ALL280" s="5"/>
      <c r="ALM280" s="5"/>
      <c r="ALN280" s="5"/>
      <c r="ALO280" s="5"/>
      <c r="ALP280" s="5"/>
      <c r="ALQ280" s="5"/>
      <c r="ALR280" s="5"/>
      <c r="ALS280" s="5"/>
      <c r="ALT280" s="5"/>
      <c r="ALU280" s="5"/>
      <c r="ALV280" s="5"/>
      <c r="ALW280" s="5"/>
      <c r="ALX280" s="5"/>
      <c r="ALY280" s="5"/>
      <c r="ALZ280" s="5"/>
      <c r="AMA280" s="5"/>
      <c r="AMB280" s="5"/>
      <c r="AMC280" s="5"/>
      <c r="AMD280" s="5"/>
      <c r="AME280" s="5"/>
      <c r="AMF280" s="5"/>
      <c r="AMG280" s="5"/>
      <c r="AMH280" s="5"/>
      <c r="AMI280" s="5"/>
      <c r="AMJ280" s="5"/>
      <c r="AMK280" s="5"/>
    </row>
    <row r="281" spans="1:1025" ht="83.25" customHeight="1">
      <c r="A281" s="25">
        <v>1</v>
      </c>
      <c r="B281" s="103" t="s">
        <v>433</v>
      </c>
      <c r="C281" s="107">
        <v>1972</v>
      </c>
      <c r="D281" s="107"/>
      <c r="E281" s="184" t="s">
        <v>330</v>
      </c>
      <c r="F281" s="107">
        <v>2</v>
      </c>
      <c r="G281" s="107">
        <v>3</v>
      </c>
      <c r="H281" s="290">
        <v>581.5</v>
      </c>
      <c r="I281" s="290">
        <v>522.1</v>
      </c>
      <c r="J281" s="290">
        <v>351</v>
      </c>
      <c r="K281" s="291">
        <v>22</v>
      </c>
      <c r="L281" s="290">
        <f>P281</f>
        <v>835602.91</v>
      </c>
      <c r="M281" s="105" t="s">
        <v>37</v>
      </c>
      <c r="N281" s="105" t="s">
        <v>37</v>
      </c>
      <c r="O281" s="105" t="s">
        <v>37</v>
      </c>
      <c r="P281" s="105">
        <f>98032.92+242320.59+495249.4</f>
        <v>835602.91</v>
      </c>
      <c r="Q281" s="106" t="s">
        <v>39</v>
      </c>
      <c r="R281" s="19" t="s">
        <v>434</v>
      </c>
      <c r="S281" s="37">
        <v>9722.93</v>
      </c>
      <c r="T281" s="37">
        <v>9722.93</v>
      </c>
      <c r="U281" s="35">
        <v>42369</v>
      </c>
      <c r="V281" s="11">
        <v>3</v>
      </c>
    </row>
    <row r="282" spans="1:1025" ht="54" customHeight="1">
      <c r="A282" s="25">
        <v>2</v>
      </c>
      <c r="B282" s="103" t="s">
        <v>435</v>
      </c>
      <c r="C282" s="107">
        <v>1978</v>
      </c>
      <c r="D282" s="107"/>
      <c r="E282" s="184" t="s">
        <v>330</v>
      </c>
      <c r="F282" s="107">
        <v>2</v>
      </c>
      <c r="G282" s="107">
        <v>3</v>
      </c>
      <c r="H282" s="290">
        <v>783.6</v>
      </c>
      <c r="I282" s="290">
        <v>696.8</v>
      </c>
      <c r="J282" s="290">
        <v>232.2</v>
      </c>
      <c r="K282" s="291">
        <v>25</v>
      </c>
      <c r="L282" s="290">
        <f>P282</f>
        <v>1401486.97</v>
      </c>
      <c r="M282" s="105" t="s">
        <v>37</v>
      </c>
      <c r="N282" s="105" t="s">
        <v>37</v>
      </c>
      <c r="O282" s="105" t="s">
        <v>37</v>
      </c>
      <c r="P282" s="105">
        <f>128360.48+860571.43+412555.06</f>
        <v>1401486.97</v>
      </c>
      <c r="Q282" s="106" t="s">
        <v>39</v>
      </c>
      <c r="R282" s="19" t="s">
        <v>436</v>
      </c>
      <c r="S282" s="37">
        <v>12603.98</v>
      </c>
      <c r="T282" s="37">
        <v>12603.98</v>
      </c>
      <c r="U282" s="35">
        <v>42369</v>
      </c>
      <c r="V282" s="11">
        <v>3</v>
      </c>
    </row>
    <row r="283" spans="1:1025" s="179" customFormat="1" ht="38.25" customHeight="1">
      <c r="A283" s="245" t="s">
        <v>437</v>
      </c>
      <c r="B283" s="246"/>
      <c r="C283" s="246"/>
      <c r="D283" s="246"/>
      <c r="E283" s="246"/>
      <c r="F283" s="246"/>
      <c r="G283" s="247"/>
      <c r="H283" s="292">
        <f t="shared" ref="H283:Q283" si="45">SUM(H281:H282)</f>
        <v>1365.1</v>
      </c>
      <c r="I283" s="292">
        <f t="shared" si="45"/>
        <v>1218.9000000000001</v>
      </c>
      <c r="J283" s="292">
        <f t="shared" si="45"/>
        <v>583.20000000000005</v>
      </c>
      <c r="K283" s="293">
        <f t="shared" si="45"/>
        <v>47</v>
      </c>
      <c r="L283" s="292">
        <f t="shared" si="45"/>
        <v>2237089.88</v>
      </c>
      <c r="M283" s="181">
        <f t="shared" si="45"/>
        <v>0</v>
      </c>
      <c r="N283" s="181">
        <f t="shared" si="45"/>
        <v>0</v>
      </c>
      <c r="O283" s="181">
        <f t="shared" si="45"/>
        <v>0</v>
      </c>
      <c r="P283" s="181">
        <f t="shared" si="45"/>
        <v>2237089.88</v>
      </c>
      <c r="Q283" s="28">
        <f t="shared" si="45"/>
        <v>0</v>
      </c>
      <c r="R283" s="40" t="s">
        <v>105</v>
      </c>
      <c r="S283" s="40" t="s">
        <v>105</v>
      </c>
      <c r="T283" s="41" t="s">
        <v>105</v>
      </c>
      <c r="U283" s="40" t="s">
        <v>105</v>
      </c>
      <c r="V283" s="178"/>
    </row>
    <row r="284" spans="1:1025" s="172" customFormat="1" ht="28.5" customHeight="1">
      <c r="A284" s="252" t="s">
        <v>438</v>
      </c>
      <c r="B284" s="252"/>
      <c r="C284" s="252"/>
      <c r="D284" s="252"/>
      <c r="E284" s="252"/>
      <c r="F284" s="252"/>
      <c r="G284" s="252"/>
      <c r="H284" s="252"/>
      <c r="I284" s="252"/>
      <c r="J284" s="252"/>
      <c r="K284" s="252"/>
      <c r="L284" s="252"/>
      <c r="M284" s="252"/>
      <c r="N284" s="252"/>
      <c r="O284" s="252"/>
      <c r="P284" s="252"/>
      <c r="Q284" s="252"/>
      <c r="R284" s="252"/>
      <c r="S284" s="252"/>
      <c r="T284" s="252"/>
      <c r="U284" s="252"/>
      <c r="V284" s="18"/>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c r="DI284" s="5"/>
      <c r="DJ284" s="5"/>
      <c r="DK284" s="5"/>
      <c r="DL284" s="5"/>
      <c r="DM284" s="5"/>
      <c r="DN284" s="5"/>
      <c r="DO284" s="5"/>
      <c r="DP284" s="5"/>
      <c r="DQ284" s="5"/>
      <c r="DR284" s="5"/>
      <c r="DS284" s="5"/>
      <c r="DT284" s="5"/>
      <c r="DU284" s="5"/>
      <c r="DV284" s="5"/>
      <c r="DW284" s="5"/>
      <c r="DX284" s="5"/>
      <c r="DY284" s="5"/>
      <c r="DZ284" s="5"/>
      <c r="EA284" s="5"/>
      <c r="EB284" s="5"/>
      <c r="EC284" s="5"/>
      <c r="ED284" s="5"/>
      <c r="EE284" s="5"/>
      <c r="EF284" s="5"/>
      <c r="EG284" s="5"/>
      <c r="EH284" s="5"/>
      <c r="EI284" s="5"/>
      <c r="EJ284" s="5"/>
      <c r="EK284" s="5"/>
      <c r="EL284" s="5"/>
      <c r="EM284" s="5"/>
      <c r="EN284" s="5"/>
      <c r="EO284" s="5"/>
      <c r="EP284" s="5"/>
      <c r="EQ284" s="5"/>
      <c r="ER284" s="5"/>
      <c r="ES284" s="5"/>
      <c r="ET284" s="5"/>
      <c r="EU284" s="5"/>
      <c r="EV284" s="5"/>
      <c r="EW284" s="5"/>
      <c r="EX284" s="5"/>
      <c r="EY284" s="5"/>
      <c r="EZ284" s="5"/>
      <c r="FA284" s="5"/>
      <c r="FB284" s="5"/>
      <c r="FC284" s="5"/>
      <c r="FD284" s="5"/>
      <c r="FE284" s="5"/>
      <c r="FF284" s="5"/>
      <c r="FG284" s="5"/>
      <c r="FH284" s="5"/>
      <c r="FI284" s="5"/>
      <c r="FJ284" s="5"/>
      <c r="FK284" s="5"/>
      <c r="FL284" s="5"/>
      <c r="FM284" s="5"/>
      <c r="FN284" s="5"/>
      <c r="FO284" s="5"/>
      <c r="FP284" s="5"/>
      <c r="FQ284" s="5"/>
      <c r="FR284" s="5"/>
      <c r="FS284" s="5"/>
      <c r="FT284" s="5"/>
      <c r="FU284" s="5"/>
      <c r="FV284" s="5"/>
      <c r="FW284" s="5"/>
      <c r="FX284" s="5"/>
      <c r="FY284" s="5"/>
      <c r="FZ284" s="5"/>
      <c r="GA284" s="5"/>
      <c r="GB284" s="5"/>
      <c r="GC284" s="5"/>
      <c r="GD284" s="5"/>
      <c r="GE284" s="5"/>
      <c r="GF284" s="5"/>
      <c r="GG284" s="5"/>
      <c r="GH284" s="5"/>
      <c r="GI284" s="5"/>
      <c r="GJ284" s="5"/>
      <c r="GK284" s="5"/>
      <c r="GL284" s="5"/>
      <c r="GM284" s="5"/>
      <c r="GN284" s="5"/>
      <c r="GO284" s="5"/>
      <c r="GP284" s="5"/>
      <c r="GQ284" s="5"/>
      <c r="GR284" s="5"/>
      <c r="GS284" s="5"/>
      <c r="GT284" s="5"/>
      <c r="GU284" s="5"/>
      <c r="GV284" s="5"/>
      <c r="GW284" s="5"/>
      <c r="GX284" s="5"/>
      <c r="GY284" s="5"/>
      <c r="GZ284" s="5"/>
      <c r="HA284" s="5"/>
      <c r="HB284" s="5"/>
      <c r="HC284" s="5"/>
      <c r="HD284" s="5"/>
      <c r="HE284" s="5"/>
      <c r="HF284" s="5"/>
      <c r="HG284" s="5"/>
      <c r="HH284" s="5"/>
      <c r="HI284" s="5"/>
      <c r="HJ284" s="5"/>
      <c r="HK284" s="5"/>
      <c r="HL284" s="5"/>
      <c r="HM284" s="5"/>
      <c r="HN284" s="5"/>
      <c r="HO284" s="5"/>
      <c r="HP284" s="5"/>
      <c r="HQ284" s="5"/>
      <c r="HR284" s="5"/>
      <c r="HS284" s="5"/>
      <c r="HT284" s="5"/>
      <c r="HU284" s="5"/>
      <c r="HV284" s="5"/>
      <c r="HW284" s="5"/>
      <c r="HX284" s="5"/>
      <c r="HY284" s="5"/>
      <c r="HZ284" s="5"/>
      <c r="IA284" s="5"/>
      <c r="IB284" s="5"/>
      <c r="IC284" s="5"/>
      <c r="ID284" s="5"/>
      <c r="IE284" s="5"/>
      <c r="IF284" s="5"/>
      <c r="IG284" s="5"/>
      <c r="IH284" s="5"/>
      <c r="II284" s="5"/>
      <c r="IJ284" s="5"/>
      <c r="IK284" s="5"/>
      <c r="IL284" s="5"/>
      <c r="IM284" s="5"/>
      <c r="IN284" s="5"/>
      <c r="IO284" s="5"/>
      <c r="IP284" s="5"/>
      <c r="IQ284" s="5"/>
      <c r="IR284" s="5"/>
      <c r="IS284" s="5"/>
      <c r="IT284" s="5"/>
      <c r="IU284" s="5"/>
      <c r="IV284" s="5"/>
      <c r="IW284" s="5"/>
      <c r="IX284" s="5"/>
      <c r="IY284" s="5"/>
      <c r="IZ284" s="5"/>
      <c r="JA284" s="5"/>
      <c r="JB284" s="5"/>
      <c r="JC284" s="5"/>
      <c r="JD284" s="5"/>
      <c r="JE284" s="5"/>
      <c r="JF284" s="5"/>
      <c r="JG284" s="5"/>
      <c r="JH284" s="5"/>
      <c r="JI284" s="5"/>
      <c r="JJ284" s="5"/>
      <c r="JK284" s="5"/>
      <c r="JL284" s="5"/>
      <c r="JM284" s="5"/>
      <c r="JN284" s="5"/>
      <c r="JO284" s="5"/>
      <c r="JP284" s="5"/>
      <c r="JQ284" s="5"/>
      <c r="JR284" s="5"/>
      <c r="JS284" s="5"/>
      <c r="JT284" s="5"/>
      <c r="JU284" s="5"/>
      <c r="JV284" s="5"/>
      <c r="JW284" s="5"/>
      <c r="JX284" s="5"/>
      <c r="JY284" s="5"/>
      <c r="JZ284" s="5"/>
      <c r="KA284" s="5"/>
      <c r="KB284" s="5"/>
      <c r="KC284" s="5"/>
      <c r="KD284" s="5"/>
      <c r="KE284" s="5"/>
      <c r="KF284" s="5"/>
      <c r="KG284" s="5"/>
      <c r="KH284" s="5"/>
      <c r="KI284" s="5"/>
      <c r="KJ284" s="5"/>
      <c r="KK284" s="5"/>
      <c r="KL284" s="5"/>
      <c r="KM284" s="5"/>
      <c r="KN284" s="5"/>
      <c r="KO284" s="5"/>
      <c r="KP284" s="5"/>
      <c r="KQ284" s="5"/>
      <c r="KR284" s="5"/>
      <c r="KS284" s="5"/>
      <c r="KT284" s="5"/>
      <c r="KU284" s="5"/>
      <c r="KV284" s="5"/>
      <c r="KW284" s="5"/>
      <c r="KX284" s="5"/>
      <c r="KY284" s="5"/>
      <c r="KZ284" s="5"/>
      <c r="LA284" s="5"/>
      <c r="LB284" s="5"/>
      <c r="LC284" s="5"/>
      <c r="LD284" s="5"/>
      <c r="LE284" s="5"/>
      <c r="LF284" s="5"/>
      <c r="LG284" s="5"/>
      <c r="LH284" s="5"/>
      <c r="LI284" s="5"/>
      <c r="LJ284" s="5"/>
      <c r="LK284" s="5"/>
      <c r="LL284" s="5"/>
      <c r="LM284" s="5"/>
      <c r="LN284" s="5"/>
      <c r="LO284" s="5"/>
      <c r="LP284" s="5"/>
      <c r="LQ284" s="5"/>
      <c r="LR284" s="5"/>
      <c r="LS284" s="5"/>
      <c r="LT284" s="5"/>
      <c r="LU284" s="5"/>
      <c r="LV284" s="5"/>
      <c r="LW284" s="5"/>
      <c r="LX284" s="5"/>
      <c r="LY284" s="5"/>
      <c r="LZ284" s="5"/>
      <c r="MA284" s="5"/>
      <c r="MB284" s="5"/>
      <c r="MC284" s="5"/>
      <c r="MD284" s="5"/>
      <c r="ME284" s="5"/>
      <c r="MF284" s="5"/>
      <c r="MG284" s="5"/>
      <c r="MH284" s="5"/>
      <c r="MI284" s="5"/>
      <c r="MJ284" s="5"/>
      <c r="MK284" s="5"/>
      <c r="ML284" s="5"/>
      <c r="MM284" s="5"/>
      <c r="MN284" s="5"/>
      <c r="MO284" s="5"/>
      <c r="MP284" s="5"/>
      <c r="MQ284" s="5"/>
      <c r="MR284" s="5"/>
      <c r="MS284" s="5"/>
      <c r="MT284" s="5"/>
      <c r="MU284" s="5"/>
      <c r="MV284" s="5"/>
      <c r="MW284" s="5"/>
      <c r="MX284" s="5"/>
      <c r="MY284" s="5"/>
      <c r="MZ284" s="5"/>
      <c r="NA284" s="5"/>
      <c r="NB284" s="5"/>
      <c r="NC284" s="5"/>
      <c r="ND284" s="5"/>
      <c r="NE284" s="5"/>
      <c r="NF284" s="5"/>
      <c r="NG284" s="5"/>
      <c r="NH284" s="5"/>
      <c r="NI284" s="5"/>
      <c r="NJ284" s="5"/>
      <c r="NK284" s="5"/>
      <c r="NL284" s="5"/>
      <c r="NM284" s="5"/>
      <c r="NN284" s="5"/>
      <c r="NO284" s="5"/>
      <c r="NP284" s="5"/>
      <c r="NQ284" s="5"/>
      <c r="NR284" s="5"/>
      <c r="NS284" s="5"/>
      <c r="NT284" s="5"/>
      <c r="NU284" s="5"/>
      <c r="NV284" s="5"/>
      <c r="NW284" s="5"/>
      <c r="NX284" s="5"/>
      <c r="NY284" s="5"/>
      <c r="NZ284" s="5"/>
      <c r="OA284" s="5"/>
      <c r="OB284" s="5"/>
      <c r="OC284" s="5"/>
      <c r="OD284" s="5"/>
      <c r="OE284" s="5"/>
      <c r="OF284" s="5"/>
      <c r="OG284" s="5"/>
      <c r="OH284" s="5"/>
      <c r="OI284" s="5"/>
      <c r="OJ284" s="5"/>
      <c r="OK284" s="5"/>
      <c r="OL284" s="5"/>
      <c r="OM284" s="5"/>
      <c r="ON284" s="5"/>
      <c r="OO284" s="5"/>
      <c r="OP284" s="5"/>
      <c r="OQ284" s="5"/>
      <c r="OR284" s="5"/>
      <c r="OS284" s="5"/>
      <c r="OT284" s="5"/>
      <c r="OU284" s="5"/>
      <c r="OV284" s="5"/>
      <c r="OW284" s="5"/>
      <c r="OX284" s="5"/>
      <c r="OY284" s="5"/>
      <c r="OZ284" s="5"/>
      <c r="PA284" s="5"/>
      <c r="PB284" s="5"/>
      <c r="PC284" s="5"/>
      <c r="PD284" s="5"/>
      <c r="PE284" s="5"/>
      <c r="PF284" s="5"/>
      <c r="PG284" s="5"/>
      <c r="PH284" s="5"/>
      <c r="PI284" s="5"/>
      <c r="PJ284" s="5"/>
      <c r="PK284" s="5"/>
      <c r="PL284" s="5"/>
      <c r="PM284" s="5"/>
      <c r="PN284" s="5"/>
      <c r="PO284" s="5"/>
      <c r="PP284" s="5"/>
      <c r="PQ284" s="5"/>
      <c r="PR284" s="5"/>
      <c r="PS284" s="5"/>
      <c r="PT284" s="5"/>
      <c r="PU284" s="5"/>
      <c r="PV284" s="5"/>
      <c r="PW284" s="5"/>
      <c r="PX284" s="5"/>
      <c r="PY284" s="5"/>
      <c r="PZ284" s="5"/>
      <c r="QA284" s="5"/>
      <c r="QB284" s="5"/>
      <c r="QC284" s="5"/>
      <c r="QD284" s="5"/>
      <c r="QE284" s="5"/>
      <c r="QF284" s="5"/>
      <c r="QG284" s="5"/>
      <c r="QH284" s="5"/>
      <c r="QI284" s="5"/>
      <c r="QJ284" s="5"/>
      <c r="QK284" s="5"/>
      <c r="QL284" s="5"/>
      <c r="QM284" s="5"/>
      <c r="QN284" s="5"/>
      <c r="QO284" s="5"/>
      <c r="QP284" s="5"/>
      <c r="QQ284" s="5"/>
      <c r="QR284" s="5"/>
      <c r="QS284" s="5"/>
      <c r="QT284" s="5"/>
      <c r="QU284" s="5"/>
      <c r="QV284" s="5"/>
      <c r="QW284" s="5"/>
      <c r="QX284" s="5"/>
      <c r="QY284" s="5"/>
      <c r="QZ284" s="5"/>
      <c r="RA284" s="5"/>
      <c r="RB284" s="5"/>
      <c r="RC284" s="5"/>
      <c r="RD284" s="5"/>
      <c r="RE284" s="5"/>
      <c r="RF284" s="5"/>
      <c r="RG284" s="5"/>
      <c r="RH284" s="5"/>
      <c r="RI284" s="5"/>
      <c r="RJ284" s="5"/>
      <c r="RK284" s="5"/>
      <c r="RL284" s="5"/>
      <c r="RM284" s="5"/>
      <c r="RN284" s="5"/>
      <c r="RO284" s="5"/>
      <c r="RP284" s="5"/>
      <c r="RQ284" s="5"/>
      <c r="RR284" s="5"/>
      <c r="RS284" s="5"/>
      <c r="RT284" s="5"/>
      <c r="RU284" s="5"/>
      <c r="RV284" s="5"/>
      <c r="RW284" s="5"/>
      <c r="RX284" s="5"/>
      <c r="RY284" s="5"/>
      <c r="RZ284" s="5"/>
      <c r="SA284" s="5"/>
      <c r="SB284" s="5"/>
      <c r="SC284" s="5"/>
      <c r="SD284" s="5"/>
      <c r="SE284" s="5"/>
      <c r="SF284" s="5"/>
      <c r="SG284" s="5"/>
      <c r="SH284" s="5"/>
      <c r="SI284" s="5"/>
      <c r="SJ284" s="5"/>
      <c r="SK284" s="5"/>
      <c r="SL284" s="5"/>
      <c r="SM284" s="5"/>
      <c r="SN284" s="5"/>
      <c r="SO284" s="5"/>
      <c r="SP284" s="5"/>
      <c r="SQ284" s="5"/>
      <c r="SR284" s="5"/>
      <c r="SS284" s="5"/>
      <c r="ST284" s="5"/>
      <c r="SU284" s="5"/>
      <c r="SV284" s="5"/>
      <c r="SW284" s="5"/>
      <c r="SX284" s="5"/>
      <c r="SY284" s="5"/>
      <c r="SZ284" s="5"/>
      <c r="TA284" s="5"/>
      <c r="TB284" s="5"/>
      <c r="TC284" s="5"/>
      <c r="TD284" s="5"/>
      <c r="TE284" s="5"/>
      <c r="TF284" s="5"/>
      <c r="TG284" s="5"/>
      <c r="TH284" s="5"/>
      <c r="TI284" s="5"/>
      <c r="TJ284" s="5"/>
      <c r="TK284" s="5"/>
      <c r="TL284" s="5"/>
      <c r="TM284" s="5"/>
      <c r="TN284" s="5"/>
      <c r="TO284" s="5"/>
      <c r="TP284" s="5"/>
      <c r="TQ284" s="5"/>
      <c r="TR284" s="5"/>
      <c r="TS284" s="5"/>
      <c r="TT284" s="5"/>
      <c r="TU284" s="5"/>
      <c r="TV284" s="5"/>
      <c r="TW284" s="5"/>
      <c r="TX284" s="5"/>
      <c r="TY284" s="5"/>
      <c r="TZ284" s="5"/>
      <c r="UA284" s="5"/>
      <c r="UB284" s="5"/>
      <c r="UC284" s="5"/>
      <c r="UD284" s="5"/>
      <c r="UE284" s="5"/>
      <c r="UF284" s="5"/>
      <c r="UG284" s="5"/>
      <c r="UH284" s="5"/>
      <c r="UI284" s="5"/>
      <c r="UJ284" s="5"/>
      <c r="UK284" s="5"/>
      <c r="UL284" s="5"/>
      <c r="UM284" s="5"/>
      <c r="UN284" s="5"/>
      <c r="UO284" s="5"/>
      <c r="UP284" s="5"/>
      <c r="UQ284" s="5"/>
      <c r="UR284" s="5"/>
      <c r="US284" s="5"/>
      <c r="UT284" s="5"/>
      <c r="UU284" s="5"/>
      <c r="UV284" s="5"/>
      <c r="UW284" s="5"/>
      <c r="UX284" s="5"/>
      <c r="UY284" s="5"/>
      <c r="UZ284" s="5"/>
      <c r="VA284" s="5"/>
      <c r="VB284" s="5"/>
      <c r="VC284" s="5"/>
      <c r="VD284" s="5"/>
      <c r="VE284" s="5"/>
      <c r="VF284" s="5"/>
      <c r="VG284" s="5"/>
      <c r="VH284" s="5"/>
      <c r="VI284" s="5"/>
      <c r="VJ284" s="5"/>
      <c r="VK284" s="5"/>
      <c r="VL284" s="5"/>
      <c r="VM284" s="5"/>
      <c r="VN284" s="5"/>
      <c r="VO284" s="5"/>
      <c r="VP284" s="5"/>
      <c r="VQ284" s="5"/>
      <c r="VR284" s="5"/>
      <c r="VS284" s="5"/>
      <c r="VT284" s="5"/>
      <c r="VU284" s="5"/>
      <c r="VV284" s="5"/>
      <c r="VW284" s="5"/>
      <c r="VX284" s="5"/>
      <c r="VY284" s="5"/>
      <c r="VZ284" s="5"/>
      <c r="WA284" s="5"/>
      <c r="WB284" s="5"/>
      <c r="WC284" s="5"/>
      <c r="WD284" s="5"/>
      <c r="WE284" s="5"/>
      <c r="WF284" s="5"/>
      <c r="WG284" s="5"/>
      <c r="WH284" s="5"/>
      <c r="WI284" s="5"/>
      <c r="WJ284" s="5"/>
      <c r="WK284" s="5"/>
      <c r="WL284" s="5"/>
      <c r="WM284" s="5"/>
      <c r="WN284" s="5"/>
      <c r="WO284" s="5"/>
      <c r="WP284" s="5"/>
      <c r="WQ284" s="5"/>
      <c r="WR284" s="5"/>
      <c r="WS284" s="5"/>
      <c r="WT284" s="5"/>
      <c r="WU284" s="5"/>
      <c r="WV284" s="5"/>
      <c r="WW284" s="5"/>
      <c r="WX284" s="5"/>
      <c r="WY284" s="5"/>
      <c r="WZ284" s="5"/>
      <c r="XA284" s="5"/>
      <c r="XB284" s="5"/>
      <c r="XC284" s="5"/>
      <c r="XD284" s="5"/>
      <c r="XE284" s="5"/>
      <c r="XF284" s="5"/>
      <c r="XG284" s="5"/>
      <c r="XH284" s="5"/>
      <c r="XI284" s="5"/>
      <c r="XJ284" s="5"/>
      <c r="XK284" s="5"/>
      <c r="XL284" s="5"/>
      <c r="XM284" s="5"/>
      <c r="XN284" s="5"/>
      <c r="XO284" s="5"/>
      <c r="XP284" s="5"/>
      <c r="XQ284" s="5"/>
      <c r="XR284" s="5"/>
      <c r="XS284" s="5"/>
      <c r="XT284" s="5"/>
      <c r="XU284" s="5"/>
      <c r="XV284" s="5"/>
      <c r="XW284" s="5"/>
      <c r="XX284" s="5"/>
      <c r="XY284" s="5"/>
      <c r="XZ284" s="5"/>
      <c r="YA284" s="5"/>
      <c r="YB284" s="5"/>
      <c r="YC284" s="5"/>
      <c r="YD284" s="5"/>
      <c r="YE284" s="5"/>
      <c r="YF284" s="5"/>
      <c r="YG284" s="5"/>
      <c r="YH284" s="5"/>
      <c r="YI284" s="5"/>
      <c r="YJ284" s="5"/>
      <c r="YK284" s="5"/>
      <c r="YL284" s="5"/>
      <c r="YM284" s="5"/>
      <c r="YN284" s="5"/>
      <c r="YO284" s="5"/>
      <c r="YP284" s="5"/>
      <c r="YQ284" s="5"/>
      <c r="YR284" s="5"/>
      <c r="YS284" s="5"/>
      <c r="YT284" s="5"/>
      <c r="YU284" s="5"/>
      <c r="YV284" s="5"/>
      <c r="YW284" s="5"/>
      <c r="YX284" s="5"/>
      <c r="YY284" s="5"/>
      <c r="YZ284" s="5"/>
      <c r="ZA284" s="5"/>
      <c r="ZB284" s="5"/>
      <c r="ZC284" s="5"/>
      <c r="ZD284" s="5"/>
      <c r="ZE284" s="5"/>
      <c r="ZF284" s="5"/>
      <c r="ZG284" s="5"/>
      <c r="ZH284" s="5"/>
      <c r="ZI284" s="5"/>
      <c r="ZJ284" s="5"/>
      <c r="ZK284" s="5"/>
      <c r="ZL284" s="5"/>
      <c r="ZM284" s="5"/>
      <c r="ZN284" s="5"/>
      <c r="ZO284" s="5"/>
      <c r="ZP284" s="5"/>
      <c r="ZQ284" s="5"/>
      <c r="ZR284" s="5"/>
      <c r="ZS284" s="5"/>
      <c r="ZT284" s="5"/>
      <c r="ZU284" s="5"/>
      <c r="ZV284" s="5"/>
      <c r="ZW284" s="5"/>
      <c r="ZX284" s="5"/>
      <c r="ZY284" s="5"/>
      <c r="ZZ284" s="5"/>
      <c r="AAA284" s="5"/>
      <c r="AAB284" s="5"/>
      <c r="AAC284" s="5"/>
      <c r="AAD284" s="5"/>
      <c r="AAE284" s="5"/>
      <c r="AAF284" s="5"/>
      <c r="AAG284" s="5"/>
      <c r="AAH284" s="5"/>
      <c r="AAI284" s="5"/>
      <c r="AAJ284" s="5"/>
      <c r="AAK284" s="5"/>
      <c r="AAL284" s="5"/>
      <c r="AAM284" s="5"/>
      <c r="AAN284" s="5"/>
      <c r="AAO284" s="5"/>
      <c r="AAP284" s="5"/>
      <c r="AAQ284" s="5"/>
      <c r="AAR284" s="5"/>
      <c r="AAS284" s="5"/>
      <c r="AAT284" s="5"/>
      <c r="AAU284" s="5"/>
      <c r="AAV284" s="5"/>
      <c r="AAW284" s="5"/>
      <c r="AAX284" s="5"/>
      <c r="AAY284" s="5"/>
      <c r="AAZ284" s="5"/>
      <c r="ABA284" s="5"/>
      <c r="ABB284" s="5"/>
      <c r="ABC284" s="5"/>
      <c r="ABD284" s="5"/>
      <c r="ABE284" s="5"/>
      <c r="ABF284" s="5"/>
      <c r="ABG284" s="5"/>
      <c r="ABH284" s="5"/>
      <c r="ABI284" s="5"/>
      <c r="ABJ284" s="5"/>
      <c r="ABK284" s="5"/>
      <c r="ABL284" s="5"/>
      <c r="ABM284" s="5"/>
      <c r="ABN284" s="5"/>
      <c r="ABO284" s="5"/>
      <c r="ABP284" s="5"/>
      <c r="ABQ284" s="5"/>
      <c r="ABR284" s="5"/>
      <c r="ABS284" s="5"/>
      <c r="ABT284" s="5"/>
      <c r="ABU284" s="5"/>
      <c r="ABV284" s="5"/>
      <c r="ABW284" s="5"/>
      <c r="ABX284" s="5"/>
      <c r="ABY284" s="5"/>
      <c r="ABZ284" s="5"/>
      <c r="ACA284" s="5"/>
      <c r="ACB284" s="5"/>
      <c r="ACC284" s="5"/>
      <c r="ACD284" s="5"/>
      <c r="ACE284" s="5"/>
      <c r="ACF284" s="5"/>
      <c r="ACG284" s="5"/>
      <c r="ACH284" s="5"/>
      <c r="ACI284" s="5"/>
      <c r="ACJ284" s="5"/>
      <c r="ACK284" s="5"/>
      <c r="ACL284" s="5"/>
      <c r="ACM284" s="5"/>
      <c r="ACN284" s="5"/>
      <c r="ACO284" s="5"/>
      <c r="ACP284" s="5"/>
      <c r="ACQ284" s="5"/>
      <c r="ACR284" s="5"/>
      <c r="ACS284" s="5"/>
      <c r="ACT284" s="5"/>
      <c r="ACU284" s="5"/>
      <c r="ACV284" s="5"/>
      <c r="ACW284" s="5"/>
      <c r="ACX284" s="5"/>
      <c r="ACY284" s="5"/>
      <c r="ACZ284" s="5"/>
      <c r="ADA284" s="5"/>
      <c r="ADB284" s="5"/>
      <c r="ADC284" s="5"/>
      <c r="ADD284" s="5"/>
      <c r="ADE284" s="5"/>
      <c r="ADF284" s="5"/>
      <c r="ADG284" s="5"/>
      <c r="ADH284" s="5"/>
      <c r="ADI284" s="5"/>
      <c r="ADJ284" s="5"/>
      <c r="ADK284" s="5"/>
      <c r="ADL284" s="5"/>
      <c r="ADM284" s="5"/>
      <c r="ADN284" s="5"/>
      <c r="ADO284" s="5"/>
      <c r="ADP284" s="5"/>
      <c r="ADQ284" s="5"/>
      <c r="ADR284" s="5"/>
      <c r="ADS284" s="5"/>
      <c r="ADT284" s="5"/>
      <c r="ADU284" s="5"/>
      <c r="ADV284" s="5"/>
      <c r="ADW284" s="5"/>
      <c r="ADX284" s="5"/>
      <c r="ADY284" s="5"/>
      <c r="ADZ284" s="5"/>
      <c r="AEA284" s="5"/>
      <c r="AEB284" s="5"/>
      <c r="AEC284" s="5"/>
      <c r="AED284" s="5"/>
      <c r="AEE284" s="5"/>
      <c r="AEF284" s="5"/>
      <c r="AEG284" s="5"/>
      <c r="AEH284" s="5"/>
      <c r="AEI284" s="5"/>
      <c r="AEJ284" s="5"/>
      <c r="AEK284" s="5"/>
      <c r="AEL284" s="5"/>
      <c r="AEM284" s="5"/>
      <c r="AEN284" s="5"/>
      <c r="AEO284" s="5"/>
      <c r="AEP284" s="5"/>
      <c r="AEQ284" s="5"/>
      <c r="AER284" s="5"/>
      <c r="AES284" s="5"/>
      <c r="AET284" s="5"/>
      <c r="AEU284" s="5"/>
      <c r="AEV284" s="5"/>
      <c r="AEW284" s="5"/>
      <c r="AEX284" s="5"/>
      <c r="AEY284" s="5"/>
      <c r="AEZ284" s="5"/>
      <c r="AFA284" s="5"/>
      <c r="AFB284" s="5"/>
      <c r="AFC284" s="5"/>
      <c r="AFD284" s="5"/>
      <c r="AFE284" s="5"/>
      <c r="AFF284" s="5"/>
      <c r="AFG284" s="5"/>
      <c r="AFH284" s="5"/>
      <c r="AFI284" s="5"/>
      <c r="AFJ284" s="5"/>
      <c r="AFK284" s="5"/>
      <c r="AFL284" s="5"/>
      <c r="AFM284" s="5"/>
      <c r="AFN284" s="5"/>
      <c r="AFO284" s="5"/>
      <c r="AFP284" s="5"/>
      <c r="AFQ284" s="5"/>
      <c r="AFR284" s="5"/>
      <c r="AFS284" s="5"/>
      <c r="AFT284" s="5"/>
      <c r="AFU284" s="5"/>
      <c r="AFV284" s="5"/>
      <c r="AFW284" s="5"/>
      <c r="AFX284" s="5"/>
      <c r="AFY284" s="5"/>
      <c r="AFZ284" s="5"/>
      <c r="AGA284" s="5"/>
      <c r="AGB284" s="5"/>
      <c r="AGC284" s="5"/>
      <c r="AGD284" s="5"/>
      <c r="AGE284" s="5"/>
      <c r="AGF284" s="5"/>
      <c r="AGG284" s="5"/>
      <c r="AGH284" s="5"/>
      <c r="AGI284" s="5"/>
      <c r="AGJ284" s="5"/>
      <c r="AGK284" s="5"/>
      <c r="AGL284" s="5"/>
      <c r="AGM284" s="5"/>
      <c r="AGN284" s="5"/>
      <c r="AGO284" s="5"/>
      <c r="AGP284" s="5"/>
      <c r="AGQ284" s="5"/>
      <c r="AGR284" s="5"/>
      <c r="AGS284" s="5"/>
      <c r="AGT284" s="5"/>
      <c r="AGU284" s="5"/>
      <c r="AGV284" s="5"/>
      <c r="AGW284" s="5"/>
      <c r="AGX284" s="5"/>
      <c r="AGY284" s="5"/>
      <c r="AGZ284" s="5"/>
      <c r="AHA284" s="5"/>
      <c r="AHB284" s="5"/>
      <c r="AHC284" s="5"/>
      <c r="AHD284" s="5"/>
      <c r="AHE284" s="5"/>
      <c r="AHF284" s="5"/>
      <c r="AHG284" s="5"/>
      <c r="AHH284" s="5"/>
      <c r="AHI284" s="5"/>
      <c r="AHJ284" s="5"/>
      <c r="AHK284" s="5"/>
      <c r="AHL284" s="5"/>
      <c r="AHM284" s="5"/>
      <c r="AHN284" s="5"/>
      <c r="AHO284" s="5"/>
      <c r="AHP284" s="5"/>
      <c r="AHQ284" s="5"/>
      <c r="AHR284" s="5"/>
      <c r="AHS284" s="5"/>
      <c r="AHT284" s="5"/>
      <c r="AHU284" s="5"/>
      <c r="AHV284" s="5"/>
      <c r="AHW284" s="5"/>
      <c r="AHX284" s="5"/>
      <c r="AHY284" s="5"/>
      <c r="AHZ284" s="5"/>
      <c r="AIA284" s="5"/>
      <c r="AIB284" s="5"/>
      <c r="AIC284" s="5"/>
      <c r="AID284" s="5"/>
      <c r="AIE284" s="5"/>
      <c r="AIF284" s="5"/>
      <c r="AIG284" s="5"/>
      <c r="AIH284" s="5"/>
      <c r="AII284" s="5"/>
      <c r="AIJ284" s="5"/>
      <c r="AIK284" s="5"/>
      <c r="AIL284" s="5"/>
      <c r="AIM284" s="5"/>
      <c r="AIN284" s="5"/>
      <c r="AIO284" s="5"/>
      <c r="AIP284" s="5"/>
      <c r="AIQ284" s="5"/>
      <c r="AIR284" s="5"/>
      <c r="AIS284" s="5"/>
      <c r="AIT284" s="5"/>
      <c r="AIU284" s="5"/>
      <c r="AIV284" s="5"/>
      <c r="AIW284" s="5"/>
      <c r="AIX284" s="5"/>
      <c r="AIY284" s="5"/>
      <c r="AIZ284" s="5"/>
      <c r="AJA284" s="5"/>
      <c r="AJB284" s="5"/>
      <c r="AJC284" s="5"/>
      <c r="AJD284" s="5"/>
      <c r="AJE284" s="5"/>
      <c r="AJF284" s="5"/>
      <c r="AJG284" s="5"/>
      <c r="AJH284" s="5"/>
      <c r="AJI284" s="5"/>
      <c r="AJJ284" s="5"/>
      <c r="AJK284" s="5"/>
      <c r="AJL284" s="5"/>
      <c r="AJM284" s="5"/>
      <c r="AJN284" s="5"/>
      <c r="AJO284" s="5"/>
      <c r="AJP284" s="5"/>
      <c r="AJQ284" s="5"/>
      <c r="AJR284" s="5"/>
      <c r="AJS284" s="5"/>
      <c r="AJT284" s="5"/>
      <c r="AJU284" s="5"/>
      <c r="AJV284" s="5"/>
      <c r="AJW284" s="5"/>
      <c r="AJX284" s="5"/>
      <c r="AJY284" s="5"/>
      <c r="AJZ284" s="5"/>
      <c r="AKA284" s="5"/>
      <c r="AKB284" s="5"/>
      <c r="AKC284" s="5"/>
      <c r="AKD284" s="5"/>
      <c r="AKE284" s="5"/>
      <c r="AKF284" s="5"/>
      <c r="AKG284" s="5"/>
      <c r="AKH284" s="5"/>
      <c r="AKI284" s="5"/>
      <c r="AKJ284" s="5"/>
      <c r="AKK284" s="5"/>
      <c r="AKL284" s="5"/>
      <c r="AKM284" s="5"/>
      <c r="AKN284" s="5"/>
      <c r="AKO284" s="5"/>
      <c r="AKP284" s="5"/>
      <c r="AKQ284" s="5"/>
      <c r="AKR284" s="5"/>
      <c r="AKS284" s="5"/>
      <c r="AKT284" s="5"/>
      <c r="AKU284" s="5"/>
      <c r="AKV284" s="5"/>
      <c r="AKW284" s="5"/>
      <c r="AKX284" s="5"/>
      <c r="AKY284" s="5"/>
      <c r="AKZ284" s="5"/>
      <c r="ALA284" s="5"/>
      <c r="ALB284" s="5"/>
      <c r="ALC284" s="5"/>
      <c r="ALD284" s="5"/>
      <c r="ALE284" s="5"/>
      <c r="ALF284" s="5"/>
      <c r="ALG284" s="5"/>
      <c r="ALH284" s="5"/>
      <c r="ALI284" s="5"/>
      <c r="ALJ284" s="5"/>
      <c r="ALK284" s="5"/>
      <c r="ALL284" s="5"/>
      <c r="ALM284" s="5"/>
      <c r="ALN284" s="5"/>
      <c r="ALO284" s="5"/>
      <c r="ALP284" s="5"/>
      <c r="ALQ284" s="5"/>
      <c r="ALR284" s="5"/>
      <c r="ALS284" s="5"/>
      <c r="ALT284" s="5"/>
      <c r="ALU284" s="5"/>
      <c r="ALV284" s="5"/>
      <c r="ALW284" s="5"/>
      <c r="ALX284" s="5"/>
      <c r="ALY284" s="5"/>
      <c r="ALZ284" s="5"/>
      <c r="AMA284" s="5"/>
      <c r="AMB284" s="5"/>
      <c r="AMC284" s="5"/>
      <c r="AMD284" s="5"/>
      <c r="AME284" s="5"/>
      <c r="AMF284" s="5"/>
      <c r="AMG284" s="5"/>
      <c r="AMH284" s="5"/>
      <c r="AMI284" s="5"/>
      <c r="AMJ284" s="5"/>
      <c r="AMK284" s="5"/>
    </row>
    <row r="285" spans="1:1025" ht="69.75" customHeight="1">
      <c r="A285" s="25">
        <v>1</v>
      </c>
      <c r="B285" s="103" t="s">
        <v>439</v>
      </c>
      <c r="C285" s="107">
        <v>1955</v>
      </c>
      <c r="D285" s="107" t="s">
        <v>37</v>
      </c>
      <c r="E285" s="184" t="s">
        <v>440</v>
      </c>
      <c r="F285" s="107">
        <v>2</v>
      </c>
      <c r="G285" s="107">
        <v>1</v>
      </c>
      <c r="H285" s="290">
        <v>396.7</v>
      </c>
      <c r="I285" s="290">
        <v>396.7</v>
      </c>
      <c r="J285" s="290"/>
      <c r="K285" s="291">
        <v>19</v>
      </c>
      <c r="L285" s="276">
        <f>P285</f>
        <v>1294167.69</v>
      </c>
      <c r="M285" s="105" t="s">
        <v>37</v>
      </c>
      <c r="N285" s="105" t="s">
        <v>37</v>
      </c>
      <c r="O285" s="105" t="s">
        <v>37</v>
      </c>
      <c r="P285" s="104">
        <f>220035+42286.68+499961.69+531884.32</f>
        <v>1294167.69</v>
      </c>
      <c r="Q285" s="100" t="s">
        <v>39</v>
      </c>
      <c r="R285" s="19" t="s">
        <v>441</v>
      </c>
      <c r="S285" s="38">
        <v>9333.56</v>
      </c>
      <c r="T285" s="38">
        <v>9333.56</v>
      </c>
      <c r="U285" s="35">
        <v>42369</v>
      </c>
      <c r="V285" s="11">
        <v>4</v>
      </c>
    </row>
    <row r="286" spans="1:1025" ht="54" customHeight="1">
      <c r="A286" s="25">
        <v>2</v>
      </c>
      <c r="B286" s="103" t="s">
        <v>442</v>
      </c>
      <c r="C286" s="107">
        <v>1956</v>
      </c>
      <c r="D286" s="107">
        <v>1993</v>
      </c>
      <c r="E286" s="184" t="s">
        <v>440</v>
      </c>
      <c r="F286" s="107">
        <v>2</v>
      </c>
      <c r="G286" s="107">
        <v>1</v>
      </c>
      <c r="H286" s="290">
        <v>391.9</v>
      </c>
      <c r="I286" s="290">
        <v>391.9</v>
      </c>
      <c r="J286" s="290">
        <v>190.7</v>
      </c>
      <c r="K286" s="291">
        <v>16</v>
      </c>
      <c r="L286" s="276">
        <f>P286</f>
        <v>1188349.17</v>
      </c>
      <c r="M286" s="105" t="s">
        <v>37</v>
      </c>
      <c r="N286" s="105" t="s">
        <v>37</v>
      </c>
      <c r="O286" s="105" t="s">
        <v>37</v>
      </c>
      <c r="P286" s="104">
        <f>41268.06+617353+529728.11</f>
        <v>1188349.17</v>
      </c>
      <c r="Q286" s="100" t="s">
        <v>39</v>
      </c>
      <c r="R286" s="19" t="s">
        <v>443</v>
      </c>
      <c r="S286" s="38">
        <v>9829.11</v>
      </c>
      <c r="T286" s="38">
        <v>9829.11</v>
      </c>
      <c r="U286" s="35">
        <v>42369</v>
      </c>
      <c r="V286" s="11">
        <v>3</v>
      </c>
    </row>
    <row r="287" spans="1:1025" ht="54" customHeight="1">
      <c r="A287" s="25">
        <v>3</v>
      </c>
      <c r="B287" s="103" t="s">
        <v>444</v>
      </c>
      <c r="C287" s="107">
        <v>1959</v>
      </c>
      <c r="D287" s="107" t="s">
        <v>37</v>
      </c>
      <c r="E287" s="184" t="s">
        <v>38</v>
      </c>
      <c r="F287" s="107">
        <v>4</v>
      </c>
      <c r="G287" s="107">
        <v>2</v>
      </c>
      <c r="H287" s="290">
        <v>1296</v>
      </c>
      <c r="I287" s="290">
        <v>1296</v>
      </c>
      <c r="J287" s="290">
        <v>277.89999999999998</v>
      </c>
      <c r="K287" s="291">
        <v>65</v>
      </c>
      <c r="L287" s="276">
        <f>P287</f>
        <v>1789348.51</v>
      </c>
      <c r="M287" s="105" t="s">
        <v>37</v>
      </c>
      <c r="N287" s="105" t="s">
        <v>37</v>
      </c>
      <c r="O287" s="105" t="s">
        <v>37</v>
      </c>
      <c r="P287" s="104">
        <v>1789348.51</v>
      </c>
      <c r="Q287" s="100" t="s">
        <v>39</v>
      </c>
      <c r="R287" s="19" t="s">
        <v>445</v>
      </c>
      <c r="S287" s="38">
        <v>3624.76</v>
      </c>
      <c r="T287" s="38">
        <v>3624.76</v>
      </c>
      <c r="U287" s="35">
        <v>42369</v>
      </c>
      <c r="V287" s="11">
        <v>1</v>
      </c>
    </row>
    <row r="288" spans="1:1025" ht="54" customHeight="1">
      <c r="A288" s="25">
        <v>4</v>
      </c>
      <c r="B288" s="103" t="s">
        <v>446</v>
      </c>
      <c r="C288" s="107">
        <v>1960</v>
      </c>
      <c r="D288" s="107" t="s">
        <v>37</v>
      </c>
      <c r="E288" s="184" t="s">
        <v>38</v>
      </c>
      <c r="F288" s="107">
        <v>4</v>
      </c>
      <c r="G288" s="107">
        <v>2</v>
      </c>
      <c r="H288" s="290">
        <v>1295.7</v>
      </c>
      <c r="I288" s="290">
        <v>1295.7</v>
      </c>
      <c r="J288" s="290"/>
      <c r="K288" s="291">
        <v>55</v>
      </c>
      <c r="L288" s="276">
        <f>P288</f>
        <v>2654805.9900000002</v>
      </c>
      <c r="M288" s="105" t="s">
        <v>37</v>
      </c>
      <c r="N288" s="105" t="s">
        <v>37</v>
      </c>
      <c r="O288" s="105" t="s">
        <v>37</v>
      </c>
      <c r="P288" s="104">
        <f>858164.25+39471.8+1757169.94</f>
        <v>2654805.9900000002</v>
      </c>
      <c r="Q288" s="100" t="s">
        <v>39</v>
      </c>
      <c r="R288" s="19" t="s">
        <v>447</v>
      </c>
      <c r="S288" s="38">
        <v>3919.92</v>
      </c>
      <c r="T288" s="38">
        <v>3919.92</v>
      </c>
      <c r="U288" s="35">
        <v>42369</v>
      </c>
      <c r="V288" s="11">
        <v>3</v>
      </c>
    </row>
    <row r="289" spans="1:1025" s="179" customFormat="1" ht="38.25" customHeight="1">
      <c r="A289" s="245" t="s">
        <v>448</v>
      </c>
      <c r="B289" s="246"/>
      <c r="C289" s="246"/>
      <c r="D289" s="246"/>
      <c r="E289" s="246"/>
      <c r="F289" s="246"/>
      <c r="G289" s="247"/>
      <c r="H289" s="292">
        <f t="shared" ref="H289:Q289" si="46">SUM(H285:H288)</f>
        <v>3380.3</v>
      </c>
      <c r="I289" s="292">
        <f t="shared" si="46"/>
        <v>3380.3</v>
      </c>
      <c r="J289" s="292">
        <f t="shared" si="46"/>
        <v>468.6</v>
      </c>
      <c r="K289" s="293">
        <f t="shared" si="46"/>
        <v>155</v>
      </c>
      <c r="L289" s="292">
        <f t="shared" si="46"/>
        <v>6926671.3600000003</v>
      </c>
      <c r="M289" s="181">
        <f t="shared" si="46"/>
        <v>0</v>
      </c>
      <c r="N289" s="181">
        <f t="shared" si="46"/>
        <v>0</v>
      </c>
      <c r="O289" s="181">
        <f t="shared" si="46"/>
        <v>0</v>
      </c>
      <c r="P289" s="181">
        <f t="shared" si="46"/>
        <v>6926671.3600000003</v>
      </c>
      <c r="Q289" s="28">
        <f t="shared" si="46"/>
        <v>0</v>
      </c>
      <c r="R289" s="40" t="s">
        <v>105</v>
      </c>
      <c r="S289" s="40" t="s">
        <v>105</v>
      </c>
      <c r="T289" s="41" t="s">
        <v>105</v>
      </c>
      <c r="U289" s="40" t="s">
        <v>105</v>
      </c>
      <c r="V289" s="178"/>
    </row>
    <row r="290" spans="1:1025" s="172" customFormat="1" ht="28.5" customHeight="1">
      <c r="A290" s="252" t="s">
        <v>449</v>
      </c>
      <c r="B290" s="252"/>
      <c r="C290" s="252"/>
      <c r="D290" s="252"/>
      <c r="E290" s="252"/>
      <c r="F290" s="252"/>
      <c r="G290" s="252"/>
      <c r="H290" s="252"/>
      <c r="I290" s="252"/>
      <c r="J290" s="252"/>
      <c r="K290" s="252"/>
      <c r="L290" s="252"/>
      <c r="M290" s="252"/>
      <c r="N290" s="252"/>
      <c r="O290" s="252"/>
      <c r="P290" s="252"/>
      <c r="Q290" s="252"/>
      <c r="R290" s="252"/>
      <c r="S290" s="252"/>
      <c r="T290" s="252"/>
      <c r="U290" s="252"/>
      <c r="V290" s="18"/>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c r="DL290" s="5"/>
      <c r="DM290" s="5"/>
      <c r="DN290" s="5"/>
      <c r="DO290" s="5"/>
      <c r="DP290" s="5"/>
      <c r="DQ290" s="5"/>
      <c r="DR290" s="5"/>
      <c r="DS290" s="5"/>
      <c r="DT290" s="5"/>
      <c r="DU290" s="5"/>
      <c r="DV290" s="5"/>
      <c r="DW290" s="5"/>
      <c r="DX290" s="5"/>
      <c r="DY290" s="5"/>
      <c r="DZ290" s="5"/>
      <c r="EA290" s="5"/>
      <c r="EB290" s="5"/>
      <c r="EC290" s="5"/>
      <c r="ED290" s="5"/>
      <c r="EE290" s="5"/>
      <c r="EF290" s="5"/>
      <c r="EG290" s="5"/>
      <c r="EH290" s="5"/>
      <c r="EI290" s="5"/>
      <c r="EJ290" s="5"/>
      <c r="EK290" s="5"/>
      <c r="EL290" s="5"/>
      <c r="EM290" s="5"/>
      <c r="EN290" s="5"/>
      <c r="EO290" s="5"/>
      <c r="EP290" s="5"/>
      <c r="EQ290" s="5"/>
      <c r="ER290" s="5"/>
      <c r="ES290" s="5"/>
      <c r="ET290" s="5"/>
      <c r="EU290" s="5"/>
      <c r="EV290" s="5"/>
      <c r="EW290" s="5"/>
      <c r="EX290" s="5"/>
      <c r="EY290" s="5"/>
      <c r="EZ290" s="5"/>
      <c r="FA290" s="5"/>
      <c r="FB290" s="5"/>
      <c r="FC290" s="5"/>
      <c r="FD290" s="5"/>
      <c r="FE290" s="5"/>
      <c r="FF290" s="5"/>
      <c r="FG290" s="5"/>
      <c r="FH290" s="5"/>
      <c r="FI290" s="5"/>
      <c r="FJ290" s="5"/>
      <c r="FK290" s="5"/>
      <c r="FL290" s="5"/>
      <c r="FM290" s="5"/>
      <c r="FN290" s="5"/>
      <c r="FO290" s="5"/>
      <c r="FP290" s="5"/>
      <c r="FQ290" s="5"/>
      <c r="FR290" s="5"/>
      <c r="FS290" s="5"/>
      <c r="FT290" s="5"/>
      <c r="FU290" s="5"/>
      <c r="FV290" s="5"/>
      <c r="FW290" s="5"/>
      <c r="FX290" s="5"/>
      <c r="FY290" s="5"/>
      <c r="FZ290" s="5"/>
      <c r="GA290" s="5"/>
      <c r="GB290" s="5"/>
      <c r="GC290" s="5"/>
      <c r="GD290" s="5"/>
      <c r="GE290" s="5"/>
      <c r="GF290" s="5"/>
      <c r="GG290" s="5"/>
      <c r="GH290" s="5"/>
      <c r="GI290" s="5"/>
      <c r="GJ290" s="5"/>
      <c r="GK290" s="5"/>
      <c r="GL290" s="5"/>
      <c r="GM290" s="5"/>
      <c r="GN290" s="5"/>
      <c r="GO290" s="5"/>
      <c r="GP290" s="5"/>
      <c r="GQ290" s="5"/>
      <c r="GR290" s="5"/>
      <c r="GS290" s="5"/>
      <c r="GT290" s="5"/>
      <c r="GU290" s="5"/>
      <c r="GV290" s="5"/>
      <c r="GW290" s="5"/>
      <c r="GX290" s="5"/>
      <c r="GY290" s="5"/>
      <c r="GZ290" s="5"/>
      <c r="HA290" s="5"/>
      <c r="HB290" s="5"/>
      <c r="HC290" s="5"/>
      <c r="HD290" s="5"/>
      <c r="HE290" s="5"/>
      <c r="HF290" s="5"/>
      <c r="HG290" s="5"/>
      <c r="HH290" s="5"/>
      <c r="HI290" s="5"/>
      <c r="HJ290" s="5"/>
      <c r="HK290" s="5"/>
      <c r="HL290" s="5"/>
      <c r="HM290" s="5"/>
      <c r="HN290" s="5"/>
      <c r="HO290" s="5"/>
      <c r="HP290" s="5"/>
      <c r="HQ290" s="5"/>
      <c r="HR290" s="5"/>
      <c r="HS290" s="5"/>
      <c r="HT290" s="5"/>
      <c r="HU290" s="5"/>
      <c r="HV290" s="5"/>
      <c r="HW290" s="5"/>
      <c r="HX290" s="5"/>
      <c r="HY290" s="5"/>
      <c r="HZ290" s="5"/>
      <c r="IA290" s="5"/>
      <c r="IB290" s="5"/>
      <c r="IC290" s="5"/>
      <c r="ID290" s="5"/>
      <c r="IE290" s="5"/>
      <c r="IF290" s="5"/>
      <c r="IG290" s="5"/>
      <c r="IH290" s="5"/>
      <c r="II290" s="5"/>
      <c r="IJ290" s="5"/>
      <c r="IK290" s="5"/>
      <c r="IL290" s="5"/>
      <c r="IM290" s="5"/>
      <c r="IN290" s="5"/>
      <c r="IO290" s="5"/>
      <c r="IP290" s="5"/>
      <c r="IQ290" s="5"/>
      <c r="IR290" s="5"/>
      <c r="IS290" s="5"/>
      <c r="IT290" s="5"/>
      <c r="IU290" s="5"/>
      <c r="IV290" s="5"/>
      <c r="IW290" s="5"/>
      <c r="IX290" s="5"/>
      <c r="IY290" s="5"/>
      <c r="IZ290" s="5"/>
      <c r="JA290" s="5"/>
      <c r="JB290" s="5"/>
      <c r="JC290" s="5"/>
      <c r="JD290" s="5"/>
      <c r="JE290" s="5"/>
      <c r="JF290" s="5"/>
      <c r="JG290" s="5"/>
      <c r="JH290" s="5"/>
      <c r="JI290" s="5"/>
      <c r="JJ290" s="5"/>
      <c r="JK290" s="5"/>
      <c r="JL290" s="5"/>
      <c r="JM290" s="5"/>
      <c r="JN290" s="5"/>
      <c r="JO290" s="5"/>
      <c r="JP290" s="5"/>
      <c r="JQ290" s="5"/>
      <c r="JR290" s="5"/>
      <c r="JS290" s="5"/>
      <c r="JT290" s="5"/>
      <c r="JU290" s="5"/>
      <c r="JV290" s="5"/>
      <c r="JW290" s="5"/>
      <c r="JX290" s="5"/>
      <c r="JY290" s="5"/>
      <c r="JZ290" s="5"/>
      <c r="KA290" s="5"/>
      <c r="KB290" s="5"/>
      <c r="KC290" s="5"/>
      <c r="KD290" s="5"/>
      <c r="KE290" s="5"/>
      <c r="KF290" s="5"/>
      <c r="KG290" s="5"/>
      <c r="KH290" s="5"/>
      <c r="KI290" s="5"/>
      <c r="KJ290" s="5"/>
      <c r="KK290" s="5"/>
      <c r="KL290" s="5"/>
      <c r="KM290" s="5"/>
      <c r="KN290" s="5"/>
      <c r="KO290" s="5"/>
      <c r="KP290" s="5"/>
      <c r="KQ290" s="5"/>
      <c r="KR290" s="5"/>
      <c r="KS290" s="5"/>
      <c r="KT290" s="5"/>
      <c r="KU290" s="5"/>
      <c r="KV290" s="5"/>
      <c r="KW290" s="5"/>
      <c r="KX290" s="5"/>
      <c r="KY290" s="5"/>
      <c r="KZ290" s="5"/>
      <c r="LA290" s="5"/>
      <c r="LB290" s="5"/>
      <c r="LC290" s="5"/>
      <c r="LD290" s="5"/>
      <c r="LE290" s="5"/>
      <c r="LF290" s="5"/>
      <c r="LG290" s="5"/>
      <c r="LH290" s="5"/>
      <c r="LI290" s="5"/>
      <c r="LJ290" s="5"/>
      <c r="LK290" s="5"/>
      <c r="LL290" s="5"/>
      <c r="LM290" s="5"/>
      <c r="LN290" s="5"/>
      <c r="LO290" s="5"/>
      <c r="LP290" s="5"/>
      <c r="LQ290" s="5"/>
      <c r="LR290" s="5"/>
      <c r="LS290" s="5"/>
      <c r="LT290" s="5"/>
      <c r="LU290" s="5"/>
      <c r="LV290" s="5"/>
      <c r="LW290" s="5"/>
      <c r="LX290" s="5"/>
      <c r="LY290" s="5"/>
      <c r="LZ290" s="5"/>
      <c r="MA290" s="5"/>
      <c r="MB290" s="5"/>
      <c r="MC290" s="5"/>
      <c r="MD290" s="5"/>
      <c r="ME290" s="5"/>
      <c r="MF290" s="5"/>
      <c r="MG290" s="5"/>
      <c r="MH290" s="5"/>
      <c r="MI290" s="5"/>
      <c r="MJ290" s="5"/>
      <c r="MK290" s="5"/>
      <c r="ML290" s="5"/>
      <c r="MM290" s="5"/>
      <c r="MN290" s="5"/>
      <c r="MO290" s="5"/>
      <c r="MP290" s="5"/>
      <c r="MQ290" s="5"/>
      <c r="MR290" s="5"/>
      <c r="MS290" s="5"/>
      <c r="MT290" s="5"/>
      <c r="MU290" s="5"/>
      <c r="MV290" s="5"/>
      <c r="MW290" s="5"/>
      <c r="MX290" s="5"/>
      <c r="MY290" s="5"/>
      <c r="MZ290" s="5"/>
      <c r="NA290" s="5"/>
      <c r="NB290" s="5"/>
      <c r="NC290" s="5"/>
      <c r="ND290" s="5"/>
      <c r="NE290" s="5"/>
      <c r="NF290" s="5"/>
      <c r="NG290" s="5"/>
      <c r="NH290" s="5"/>
      <c r="NI290" s="5"/>
      <c r="NJ290" s="5"/>
      <c r="NK290" s="5"/>
      <c r="NL290" s="5"/>
      <c r="NM290" s="5"/>
      <c r="NN290" s="5"/>
      <c r="NO290" s="5"/>
      <c r="NP290" s="5"/>
      <c r="NQ290" s="5"/>
      <c r="NR290" s="5"/>
      <c r="NS290" s="5"/>
      <c r="NT290" s="5"/>
      <c r="NU290" s="5"/>
      <c r="NV290" s="5"/>
      <c r="NW290" s="5"/>
      <c r="NX290" s="5"/>
      <c r="NY290" s="5"/>
      <c r="NZ290" s="5"/>
      <c r="OA290" s="5"/>
      <c r="OB290" s="5"/>
      <c r="OC290" s="5"/>
      <c r="OD290" s="5"/>
      <c r="OE290" s="5"/>
      <c r="OF290" s="5"/>
      <c r="OG290" s="5"/>
      <c r="OH290" s="5"/>
      <c r="OI290" s="5"/>
      <c r="OJ290" s="5"/>
      <c r="OK290" s="5"/>
      <c r="OL290" s="5"/>
      <c r="OM290" s="5"/>
      <c r="ON290" s="5"/>
      <c r="OO290" s="5"/>
      <c r="OP290" s="5"/>
      <c r="OQ290" s="5"/>
      <c r="OR290" s="5"/>
      <c r="OS290" s="5"/>
      <c r="OT290" s="5"/>
      <c r="OU290" s="5"/>
      <c r="OV290" s="5"/>
      <c r="OW290" s="5"/>
      <c r="OX290" s="5"/>
      <c r="OY290" s="5"/>
      <c r="OZ290" s="5"/>
      <c r="PA290" s="5"/>
      <c r="PB290" s="5"/>
      <c r="PC290" s="5"/>
      <c r="PD290" s="5"/>
      <c r="PE290" s="5"/>
      <c r="PF290" s="5"/>
      <c r="PG290" s="5"/>
      <c r="PH290" s="5"/>
      <c r="PI290" s="5"/>
      <c r="PJ290" s="5"/>
      <c r="PK290" s="5"/>
      <c r="PL290" s="5"/>
      <c r="PM290" s="5"/>
      <c r="PN290" s="5"/>
      <c r="PO290" s="5"/>
      <c r="PP290" s="5"/>
      <c r="PQ290" s="5"/>
      <c r="PR290" s="5"/>
      <c r="PS290" s="5"/>
      <c r="PT290" s="5"/>
      <c r="PU290" s="5"/>
      <c r="PV290" s="5"/>
      <c r="PW290" s="5"/>
      <c r="PX290" s="5"/>
      <c r="PY290" s="5"/>
      <c r="PZ290" s="5"/>
      <c r="QA290" s="5"/>
      <c r="QB290" s="5"/>
      <c r="QC290" s="5"/>
      <c r="QD290" s="5"/>
      <c r="QE290" s="5"/>
      <c r="QF290" s="5"/>
      <c r="QG290" s="5"/>
      <c r="QH290" s="5"/>
      <c r="QI290" s="5"/>
      <c r="QJ290" s="5"/>
      <c r="QK290" s="5"/>
      <c r="QL290" s="5"/>
      <c r="QM290" s="5"/>
      <c r="QN290" s="5"/>
      <c r="QO290" s="5"/>
      <c r="QP290" s="5"/>
      <c r="QQ290" s="5"/>
      <c r="QR290" s="5"/>
      <c r="QS290" s="5"/>
      <c r="QT290" s="5"/>
      <c r="QU290" s="5"/>
      <c r="QV290" s="5"/>
      <c r="QW290" s="5"/>
      <c r="QX290" s="5"/>
      <c r="QY290" s="5"/>
      <c r="QZ290" s="5"/>
      <c r="RA290" s="5"/>
      <c r="RB290" s="5"/>
      <c r="RC290" s="5"/>
      <c r="RD290" s="5"/>
      <c r="RE290" s="5"/>
      <c r="RF290" s="5"/>
      <c r="RG290" s="5"/>
      <c r="RH290" s="5"/>
      <c r="RI290" s="5"/>
      <c r="RJ290" s="5"/>
      <c r="RK290" s="5"/>
      <c r="RL290" s="5"/>
      <c r="RM290" s="5"/>
      <c r="RN290" s="5"/>
      <c r="RO290" s="5"/>
      <c r="RP290" s="5"/>
      <c r="RQ290" s="5"/>
      <c r="RR290" s="5"/>
      <c r="RS290" s="5"/>
      <c r="RT290" s="5"/>
      <c r="RU290" s="5"/>
      <c r="RV290" s="5"/>
      <c r="RW290" s="5"/>
      <c r="RX290" s="5"/>
      <c r="RY290" s="5"/>
      <c r="RZ290" s="5"/>
      <c r="SA290" s="5"/>
      <c r="SB290" s="5"/>
      <c r="SC290" s="5"/>
      <c r="SD290" s="5"/>
      <c r="SE290" s="5"/>
      <c r="SF290" s="5"/>
      <c r="SG290" s="5"/>
      <c r="SH290" s="5"/>
      <c r="SI290" s="5"/>
      <c r="SJ290" s="5"/>
      <c r="SK290" s="5"/>
      <c r="SL290" s="5"/>
      <c r="SM290" s="5"/>
      <c r="SN290" s="5"/>
      <c r="SO290" s="5"/>
      <c r="SP290" s="5"/>
      <c r="SQ290" s="5"/>
      <c r="SR290" s="5"/>
      <c r="SS290" s="5"/>
      <c r="ST290" s="5"/>
      <c r="SU290" s="5"/>
      <c r="SV290" s="5"/>
      <c r="SW290" s="5"/>
      <c r="SX290" s="5"/>
      <c r="SY290" s="5"/>
      <c r="SZ290" s="5"/>
      <c r="TA290" s="5"/>
      <c r="TB290" s="5"/>
      <c r="TC290" s="5"/>
      <c r="TD290" s="5"/>
      <c r="TE290" s="5"/>
      <c r="TF290" s="5"/>
      <c r="TG290" s="5"/>
      <c r="TH290" s="5"/>
      <c r="TI290" s="5"/>
      <c r="TJ290" s="5"/>
      <c r="TK290" s="5"/>
      <c r="TL290" s="5"/>
      <c r="TM290" s="5"/>
      <c r="TN290" s="5"/>
      <c r="TO290" s="5"/>
      <c r="TP290" s="5"/>
      <c r="TQ290" s="5"/>
      <c r="TR290" s="5"/>
      <c r="TS290" s="5"/>
      <c r="TT290" s="5"/>
      <c r="TU290" s="5"/>
      <c r="TV290" s="5"/>
      <c r="TW290" s="5"/>
      <c r="TX290" s="5"/>
      <c r="TY290" s="5"/>
      <c r="TZ290" s="5"/>
      <c r="UA290" s="5"/>
      <c r="UB290" s="5"/>
      <c r="UC290" s="5"/>
      <c r="UD290" s="5"/>
      <c r="UE290" s="5"/>
      <c r="UF290" s="5"/>
      <c r="UG290" s="5"/>
      <c r="UH290" s="5"/>
      <c r="UI290" s="5"/>
      <c r="UJ290" s="5"/>
      <c r="UK290" s="5"/>
      <c r="UL290" s="5"/>
      <c r="UM290" s="5"/>
      <c r="UN290" s="5"/>
      <c r="UO290" s="5"/>
      <c r="UP290" s="5"/>
      <c r="UQ290" s="5"/>
      <c r="UR290" s="5"/>
      <c r="US290" s="5"/>
      <c r="UT290" s="5"/>
      <c r="UU290" s="5"/>
      <c r="UV290" s="5"/>
      <c r="UW290" s="5"/>
      <c r="UX290" s="5"/>
      <c r="UY290" s="5"/>
      <c r="UZ290" s="5"/>
      <c r="VA290" s="5"/>
      <c r="VB290" s="5"/>
      <c r="VC290" s="5"/>
      <c r="VD290" s="5"/>
      <c r="VE290" s="5"/>
      <c r="VF290" s="5"/>
      <c r="VG290" s="5"/>
      <c r="VH290" s="5"/>
      <c r="VI290" s="5"/>
      <c r="VJ290" s="5"/>
      <c r="VK290" s="5"/>
      <c r="VL290" s="5"/>
      <c r="VM290" s="5"/>
      <c r="VN290" s="5"/>
      <c r="VO290" s="5"/>
      <c r="VP290" s="5"/>
      <c r="VQ290" s="5"/>
      <c r="VR290" s="5"/>
      <c r="VS290" s="5"/>
      <c r="VT290" s="5"/>
      <c r="VU290" s="5"/>
      <c r="VV290" s="5"/>
      <c r="VW290" s="5"/>
      <c r="VX290" s="5"/>
      <c r="VY290" s="5"/>
      <c r="VZ290" s="5"/>
      <c r="WA290" s="5"/>
      <c r="WB290" s="5"/>
      <c r="WC290" s="5"/>
      <c r="WD290" s="5"/>
      <c r="WE290" s="5"/>
      <c r="WF290" s="5"/>
      <c r="WG290" s="5"/>
      <c r="WH290" s="5"/>
      <c r="WI290" s="5"/>
      <c r="WJ290" s="5"/>
      <c r="WK290" s="5"/>
      <c r="WL290" s="5"/>
      <c r="WM290" s="5"/>
      <c r="WN290" s="5"/>
      <c r="WO290" s="5"/>
      <c r="WP290" s="5"/>
      <c r="WQ290" s="5"/>
      <c r="WR290" s="5"/>
      <c r="WS290" s="5"/>
      <c r="WT290" s="5"/>
      <c r="WU290" s="5"/>
      <c r="WV290" s="5"/>
      <c r="WW290" s="5"/>
      <c r="WX290" s="5"/>
      <c r="WY290" s="5"/>
      <c r="WZ290" s="5"/>
      <c r="XA290" s="5"/>
      <c r="XB290" s="5"/>
      <c r="XC290" s="5"/>
      <c r="XD290" s="5"/>
      <c r="XE290" s="5"/>
      <c r="XF290" s="5"/>
      <c r="XG290" s="5"/>
      <c r="XH290" s="5"/>
      <c r="XI290" s="5"/>
      <c r="XJ290" s="5"/>
      <c r="XK290" s="5"/>
      <c r="XL290" s="5"/>
      <c r="XM290" s="5"/>
      <c r="XN290" s="5"/>
      <c r="XO290" s="5"/>
      <c r="XP290" s="5"/>
      <c r="XQ290" s="5"/>
      <c r="XR290" s="5"/>
      <c r="XS290" s="5"/>
      <c r="XT290" s="5"/>
      <c r="XU290" s="5"/>
      <c r="XV290" s="5"/>
      <c r="XW290" s="5"/>
      <c r="XX290" s="5"/>
      <c r="XY290" s="5"/>
      <c r="XZ290" s="5"/>
      <c r="YA290" s="5"/>
      <c r="YB290" s="5"/>
      <c r="YC290" s="5"/>
      <c r="YD290" s="5"/>
      <c r="YE290" s="5"/>
      <c r="YF290" s="5"/>
      <c r="YG290" s="5"/>
      <c r="YH290" s="5"/>
      <c r="YI290" s="5"/>
      <c r="YJ290" s="5"/>
      <c r="YK290" s="5"/>
      <c r="YL290" s="5"/>
      <c r="YM290" s="5"/>
      <c r="YN290" s="5"/>
      <c r="YO290" s="5"/>
      <c r="YP290" s="5"/>
      <c r="YQ290" s="5"/>
      <c r="YR290" s="5"/>
      <c r="YS290" s="5"/>
      <c r="YT290" s="5"/>
      <c r="YU290" s="5"/>
      <c r="YV290" s="5"/>
      <c r="YW290" s="5"/>
      <c r="YX290" s="5"/>
      <c r="YY290" s="5"/>
      <c r="YZ290" s="5"/>
      <c r="ZA290" s="5"/>
      <c r="ZB290" s="5"/>
      <c r="ZC290" s="5"/>
      <c r="ZD290" s="5"/>
      <c r="ZE290" s="5"/>
      <c r="ZF290" s="5"/>
      <c r="ZG290" s="5"/>
      <c r="ZH290" s="5"/>
      <c r="ZI290" s="5"/>
      <c r="ZJ290" s="5"/>
      <c r="ZK290" s="5"/>
      <c r="ZL290" s="5"/>
      <c r="ZM290" s="5"/>
      <c r="ZN290" s="5"/>
      <c r="ZO290" s="5"/>
      <c r="ZP290" s="5"/>
      <c r="ZQ290" s="5"/>
      <c r="ZR290" s="5"/>
      <c r="ZS290" s="5"/>
      <c r="ZT290" s="5"/>
      <c r="ZU290" s="5"/>
      <c r="ZV290" s="5"/>
      <c r="ZW290" s="5"/>
      <c r="ZX290" s="5"/>
      <c r="ZY290" s="5"/>
      <c r="ZZ290" s="5"/>
      <c r="AAA290" s="5"/>
      <c r="AAB290" s="5"/>
      <c r="AAC290" s="5"/>
      <c r="AAD290" s="5"/>
      <c r="AAE290" s="5"/>
      <c r="AAF290" s="5"/>
      <c r="AAG290" s="5"/>
      <c r="AAH290" s="5"/>
      <c r="AAI290" s="5"/>
      <c r="AAJ290" s="5"/>
      <c r="AAK290" s="5"/>
      <c r="AAL290" s="5"/>
      <c r="AAM290" s="5"/>
      <c r="AAN290" s="5"/>
      <c r="AAO290" s="5"/>
      <c r="AAP290" s="5"/>
      <c r="AAQ290" s="5"/>
      <c r="AAR290" s="5"/>
      <c r="AAS290" s="5"/>
      <c r="AAT290" s="5"/>
      <c r="AAU290" s="5"/>
      <c r="AAV290" s="5"/>
      <c r="AAW290" s="5"/>
      <c r="AAX290" s="5"/>
      <c r="AAY290" s="5"/>
      <c r="AAZ290" s="5"/>
      <c r="ABA290" s="5"/>
      <c r="ABB290" s="5"/>
      <c r="ABC290" s="5"/>
      <c r="ABD290" s="5"/>
      <c r="ABE290" s="5"/>
      <c r="ABF290" s="5"/>
      <c r="ABG290" s="5"/>
      <c r="ABH290" s="5"/>
      <c r="ABI290" s="5"/>
      <c r="ABJ290" s="5"/>
      <c r="ABK290" s="5"/>
      <c r="ABL290" s="5"/>
      <c r="ABM290" s="5"/>
      <c r="ABN290" s="5"/>
      <c r="ABO290" s="5"/>
      <c r="ABP290" s="5"/>
      <c r="ABQ290" s="5"/>
      <c r="ABR290" s="5"/>
      <c r="ABS290" s="5"/>
      <c r="ABT290" s="5"/>
      <c r="ABU290" s="5"/>
      <c r="ABV290" s="5"/>
      <c r="ABW290" s="5"/>
      <c r="ABX290" s="5"/>
      <c r="ABY290" s="5"/>
      <c r="ABZ290" s="5"/>
      <c r="ACA290" s="5"/>
      <c r="ACB290" s="5"/>
      <c r="ACC290" s="5"/>
      <c r="ACD290" s="5"/>
      <c r="ACE290" s="5"/>
      <c r="ACF290" s="5"/>
      <c r="ACG290" s="5"/>
      <c r="ACH290" s="5"/>
      <c r="ACI290" s="5"/>
      <c r="ACJ290" s="5"/>
      <c r="ACK290" s="5"/>
      <c r="ACL290" s="5"/>
      <c r="ACM290" s="5"/>
      <c r="ACN290" s="5"/>
      <c r="ACO290" s="5"/>
      <c r="ACP290" s="5"/>
      <c r="ACQ290" s="5"/>
      <c r="ACR290" s="5"/>
      <c r="ACS290" s="5"/>
      <c r="ACT290" s="5"/>
      <c r="ACU290" s="5"/>
      <c r="ACV290" s="5"/>
      <c r="ACW290" s="5"/>
      <c r="ACX290" s="5"/>
      <c r="ACY290" s="5"/>
      <c r="ACZ290" s="5"/>
      <c r="ADA290" s="5"/>
      <c r="ADB290" s="5"/>
      <c r="ADC290" s="5"/>
      <c r="ADD290" s="5"/>
      <c r="ADE290" s="5"/>
      <c r="ADF290" s="5"/>
      <c r="ADG290" s="5"/>
      <c r="ADH290" s="5"/>
      <c r="ADI290" s="5"/>
      <c r="ADJ290" s="5"/>
      <c r="ADK290" s="5"/>
      <c r="ADL290" s="5"/>
      <c r="ADM290" s="5"/>
      <c r="ADN290" s="5"/>
      <c r="ADO290" s="5"/>
      <c r="ADP290" s="5"/>
      <c r="ADQ290" s="5"/>
      <c r="ADR290" s="5"/>
      <c r="ADS290" s="5"/>
      <c r="ADT290" s="5"/>
      <c r="ADU290" s="5"/>
      <c r="ADV290" s="5"/>
      <c r="ADW290" s="5"/>
      <c r="ADX290" s="5"/>
      <c r="ADY290" s="5"/>
      <c r="ADZ290" s="5"/>
      <c r="AEA290" s="5"/>
      <c r="AEB290" s="5"/>
      <c r="AEC290" s="5"/>
      <c r="AED290" s="5"/>
      <c r="AEE290" s="5"/>
      <c r="AEF290" s="5"/>
      <c r="AEG290" s="5"/>
      <c r="AEH290" s="5"/>
      <c r="AEI290" s="5"/>
      <c r="AEJ290" s="5"/>
      <c r="AEK290" s="5"/>
      <c r="AEL290" s="5"/>
      <c r="AEM290" s="5"/>
      <c r="AEN290" s="5"/>
      <c r="AEO290" s="5"/>
      <c r="AEP290" s="5"/>
      <c r="AEQ290" s="5"/>
      <c r="AER290" s="5"/>
      <c r="AES290" s="5"/>
      <c r="AET290" s="5"/>
      <c r="AEU290" s="5"/>
      <c r="AEV290" s="5"/>
      <c r="AEW290" s="5"/>
      <c r="AEX290" s="5"/>
      <c r="AEY290" s="5"/>
      <c r="AEZ290" s="5"/>
      <c r="AFA290" s="5"/>
      <c r="AFB290" s="5"/>
      <c r="AFC290" s="5"/>
      <c r="AFD290" s="5"/>
      <c r="AFE290" s="5"/>
      <c r="AFF290" s="5"/>
      <c r="AFG290" s="5"/>
      <c r="AFH290" s="5"/>
      <c r="AFI290" s="5"/>
      <c r="AFJ290" s="5"/>
      <c r="AFK290" s="5"/>
      <c r="AFL290" s="5"/>
      <c r="AFM290" s="5"/>
      <c r="AFN290" s="5"/>
      <c r="AFO290" s="5"/>
      <c r="AFP290" s="5"/>
      <c r="AFQ290" s="5"/>
      <c r="AFR290" s="5"/>
      <c r="AFS290" s="5"/>
      <c r="AFT290" s="5"/>
      <c r="AFU290" s="5"/>
      <c r="AFV290" s="5"/>
      <c r="AFW290" s="5"/>
      <c r="AFX290" s="5"/>
      <c r="AFY290" s="5"/>
      <c r="AFZ290" s="5"/>
      <c r="AGA290" s="5"/>
      <c r="AGB290" s="5"/>
      <c r="AGC290" s="5"/>
      <c r="AGD290" s="5"/>
      <c r="AGE290" s="5"/>
      <c r="AGF290" s="5"/>
      <c r="AGG290" s="5"/>
      <c r="AGH290" s="5"/>
      <c r="AGI290" s="5"/>
      <c r="AGJ290" s="5"/>
      <c r="AGK290" s="5"/>
      <c r="AGL290" s="5"/>
      <c r="AGM290" s="5"/>
      <c r="AGN290" s="5"/>
      <c r="AGO290" s="5"/>
      <c r="AGP290" s="5"/>
      <c r="AGQ290" s="5"/>
      <c r="AGR290" s="5"/>
      <c r="AGS290" s="5"/>
      <c r="AGT290" s="5"/>
      <c r="AGU290" s="5"/>
      <c r="AGV290" s="5"/>
      <c r="AGW290" s="5"/>
      <c r="AGX290" s="5"/>
      <c r="AGY290" s="5"/>
      <c r="AGZ290" s="5"/>
      <c r="AHA290" s="5"/>
      <c r="AHB290" s="5"/>
      <c r="AHC290" s="5"/>
      <c r="AHD290" s="5"/>
      <c r="AHE290" s="5"/>
      <c r="AHF290" s="5"/>
      <c r="AHG290" s="5"/>
      <c r="AHH290" s="5"/>
      <c r="AHI290" s="5"/>
      <c r="AHJ290" s="5"/>
      <c r="AHK290" s="5"/>
      <c r="AHL290" s="5"/>
      <c r="AHM290" s="5"/>
      <c r="AHN290" s="5"/>
      <c r="AHO290" s="5"/>
      <c r="AHP290" s="5"/>
      <c r="AHQ290" s="5"/>
      <c r="AHR290" s="5"/>
      <c r="AHS290" s="5"/>
      <c r="AHT290" s="5"/>
      <c r="AHU290" s="5"/>
      <c r="AHV290" s="5"/>
      <c r="AHW290" s="5"/>
      <c r="AHX290" s="5"/>
      <c r="AHY290" s="5"/>
      <c r="AHZ290" s="5"/>
      <c r="AIA290" s="5"/>
      <c r="AIB290" s="5"/>
      <c r="AIC290" s="5"/>
      <c r="AID290" s="5"/>
      <c r="AIE290" s="5"/>
      <c r="AIF290" s="5"/>
      <c r="AIG290" s="5"/>
      <c r="AIH290" s="5"/>
      <c r="AII290" s="5"/>
      <c r="AIJ290" s="5"/>
      <c r="AIK290" s="5"/>
      <c r="AIL290" s="5"/>
      <c r="AIM290" s="5"/>
      <c r="AIN290" s="5"/>
      <c r="AIO290" s="5"/>
      <c r="AIP290" s="5"/>
      <c r="AIQ290" s="5"/>
      <c r="AIR290" s="5"/>
      <c r="AIS290" s="5"/>
      <c r="AIT290" s="5"/>
      <c r="AIU290" s="5"/>
      <c r="AIV290" s="5"/>
      <c r="AIW290" s="5"/>
      <c r="AIX290" s="5"/>
      <c r="AIY290" s="5"/>
      <c r="AIZ290" s="5"/>
      <c r="AJA290" s="5"/>
      <c r="AJB290" s="5"/>
      <c r="AJC290" s="5"/>
      <c r="AJD290" s="5"/>
      <c r="AJE290" s="5"/>
      <c r="AJF290" s="5"/>
      <c r="AJG290" s="5"/>
      <c r="AJH290" s="5"/>
      <c r="AJI290" s="5"/>
      <c r="AJJ290" s="5"/>
      <c r="AJK290" s="5"/>
      <c r="AJL290" s="5"/>
      <c r="AJM290" s="5"/>
      <c r="AJN290" s="5"/>
      <c r="AJO290" s="5"/>
      <c r="AJP290" s="5"/>
      <c r="AJQ290" s="5"/>
      <c r="AJR290" s="5"/>
      <c r="AJS290" s="5"/>
      <c r="AJT290" s="5"/>
      <c r="AJU290" s="5"/>
      <c r="AJV290" s="5"/>
      <c r="AJW290" s="5"/>
      <c r="AJX290" s="5"/>
      <c r="AJY290" s="5"/>
      <c r="AJZ290" s="5"/>
      <c r="AKA290" s="5"/>
      <c r="AKB290" s="5"/>
      <c r="AKC290" s="5"/>
      <c r="AKD290" s="5"/>
      <c r="AKE290" s="5"/>
      <c r="AKF290" s="5"/>
      <c r="AKG290" s="5"/>
      <c r="AKH290" s="5"/>
      <c r="AKI290" s="5"/>
      <c r="AKJ290" s="5"/>
      <c r="AKK290" s="5"/>
      <c r="AKL290" s="5"/>
      <c r="AKM290" s="5"/>
      <c r="AKN290" s="5"/>
      <c r="AKO290" s="5"/>
      <c r="AKP290" s="5"/>
      <c r="AKQ290" s="5"/>
      <c r="AKR290" s="5"/>
      <c r="AKS290" s="5"/>
      <c r="AKT290" s="5"/>
      <c r="AKU290" s="5"/>
      <c r="AKV290" s="5"/>
      <c r="AKW290" s="5"/>
      <c r="AKX290" s="5"/>
      <c r="AKY290" s="5"/>
      <c r="AKZ290" s="5"/>
      <c r="ALA290" s="5"/>
      <c r="ALB290" s="5"/>
      <c r="ALC290" s="5"/>
      <c r="ALD290" s="5"/>
      <c r="ALE290" s="5"/>
      <c r="ALF290" s="5"/>
      <c r="ALG290" s="5"/>
      <c r="ALH290" s="5"/>
      <c r="ALI290" s="5"/>
      <c r="ALJ290" s="5"/>
      <c r="ALK290" s="5"/>
      <c r="ALL290" s="5"/>
      <c r="ALM290" s="5"/>
      <c r="ALN290" s="5"/>
      <c r="ALO290" s="5"/>
      <c r="ALP290" s="5"/>
      <c r="ALQ290" s="5"/>
      <c r="ALR290" s="5"/>
      <c r="ALS290" s="5"/>
      <c r="ALT290" s="5"/>
      <c r="ALU290" s="5"/>
      <c r="ALV290" s="5"/>
      <c r="ALW290" s="5"/>
      <c r="ALX290" s="5"/>
      <c r="ALY290" s="5"/>
      <c r="ALZ290" s="5"/>
      <c r="AMA290" s="5"/>
      <c r="AMB290" s="5"/>
      <c r="AMC290" s="5"/>
      <c r="AMD290" s="5"/>
      <c r="AME290" s="5"/>
      <c r="AMF290" s="5"/>
      <c r="AMG290" s="5"/>
      <c r="AMH290" s="5"/>
      <c r="AMI290" s="5"/>
      <c r="AMJ290" s="5"/>
      <c r="AMK290" s="5"/>
    </row>
    <row r="291" spans="1:1025" ht="67.5" customHeight="1">
      <c r="A291" s="25">
        <v>1</v>
      </c>
      <c r="B291" s="103" t="s">
        <v>450</v>
      </c>
      <c r="C291" s="107">
        <v>1972</v>
      </c>
      <c r="D291" s="107" t="s">
        <v>37</v>
      </c>
      <c r="E291" s="184" t="s">
        <v>38</v>
      </c>
      <c r="F291" s="107">
        <v>2</v>
      </c>
      <c r="G291" s="107">
        <v>2</v>
      </c>
      <c r="H291" s="290">
        <v>476.1</v>
      </c>
      <c r="I291" s="290">
        <v>420.1</v>
      </c>
      <c r="J291" s="290">
        <v>108.3</v>
      </c>
      <c r="K291" s="291">
        <v>25</v>
      </c>
      <c r="L291" s="276">
        <f>P291</f>
        <v>1920864.76</v>
      </c>
      <c r="M291" s="105" t="s">
        <v>37</v>
      </c>
      <c r="N291" s="105" t="s">
        <v>37</v>
      </c>
      <c r="O291" s="105" t="s">
        <v>37</v>
      </c>
      <c r="P291" s="104">
        <f>449477.24+396879.18+664670.13+78886.37+330951.84</f>
        <v>1920864.76</v>
      </c>
      <c r="Q291" s="100" t="s">
        <v>39</v>
      </c>
      <c r="R291" s="19" t="s">
        <v>451</v>
      </c>
      <c r="S291" s="38">
        <v>7968.17</v>
      </c>
      <c r="T291" s="38">
        <v>7968.17</v>
      </c>
      <c r="U291" s="35">
        <v>42369</v>
      </c>
      <c r="V291" s="11">
        <v>5</v>
      </c>
    </row>
    <row r="292" spans="1:1025" ht="63" customHeight="1">
      <c r="A292" s="25">
        <v>2</v>
      </c>
      <c r="B292" s="103" t="s">
        <v>452</v>
      </c>
      <c r="C292" s="107">
        <v>1936</v>
      </c>
      <c r="D292" s="107" t="s">
        <v>37</v>
      </c>
      <c r="E292" s="184"/>
      <c r="F292" s="107">
        <v>2</v>
      </c>
      <c r="G292" s="107">
        <v>2</v>
      </c>
      <c r="H292" s="290">
        <v>564.4</v>
      </c>
      <c r="I292" s="290">
        <v>494.2</v>
      </c>
      <c r="J292" s="290">
        <v>65.599999999999994</v>
      </c>
      <c r="K292" s="291">
        <v>20</v>
      </c>
      <c r="L292" s="276">
        <f>P292</f>
        <v>1850144.7</v>
      </c>
      <c r="M292" s="105" t="s">
        <v>37</v>
      </c>
      <c r="N292" s="105" t="s">
        <v>37</v>
      </c>
      <c r="O292" s="105" t="s">
        <v>37</v>
      </c>
      <c r="P292" s="104">
        <f>165343.31+835712.22+762090.99+86998.18</f>
        <v>1850144.7</v>
      </c>
      <c r="Q292" s="100" t="s">
        <v>39</v>
      </c>
      <c r="R292" s="19" t="s">
        <v>453</v>
      </c>
      <c r="S292" s="38">
        <v>4382.32</v>
      </c>
      <c r="T292" s="38">
        <v>4382.32</v>
      </c>
      <c r="U292" s="35">
        <v>42369</v>
      </c>
      <c r="V292" s="11">
        <v>4</v>
      </c>
    </row>
    <row r="293" spans="1:1025" s="179" customFormat="1" ht="38.25" customHeight="1">
      <c r="A293" s="245" t="s">
        <v>454</v>
      </c>
      <c r="B293" s="246"/>
      <c r="C293" s="246"/>
      <c r="D293" s="246"/>
      <c r="E293" s="246"/>
      <c r="F293" s="246"/>
      <c r="G293" s="247"/>
      <c r="H293" s="292">
        <f t="shared" ref="H293:Q293" si="47">SUM(H291:H292)</f>
        <v>1040.5</v>
      </c>
      <c r="I293" s="292">
        <f t="shared" si="47"/>
        <v>914.3</v>
      </c>
      <c r="J293" s="292">
        <f t="shared" si="47"/>
        <v>173.9</v>
      </c>
      <c r="K293" s="293">
        <f t="shared" si="47"/>
        <v>45</v>
      </c>
      <c r="L293" s="292">
        <f t="shared" si="47"/>
        <v>3771009.46</v>
      </c>
      <c r="M293" s="181">
        <f t="shared" si="47"/>
        <v>0</v>
      </c>
      <c r="N293" s="181">
        <f t="shared" si="47"/>
        <v>0</v>
      </c>
      <c r="O293" s="181">
        <f t="shared" si="47"/>
        <v>0</v>
      </c>
      <c r="P293" s="181">
        <f t="shared" si="47"/>
        <v>3771009.46</v>
      </c>
      <c r="Q293" s="28">
        <f t="shared" si="47"/>
        <v>0</v>
      </c>
      <c r="R293" s="40" t="s">
        <v>105</v>
      </c>
      <c r="S293" s="40" t="s">
        <v>105</v>
      </c>
      <c r="T293" s="41" t="s">
        <v>105</v>
      </c>
      <c r="U293" s="40" t="s">
        <v>105</v>
      </c>
      <c r="V293" s="178"/>
    </row>
    <row r="294" spans="1:1025" s="172" customFormat="1" ht="28.5" customHeight="1">
      <c r="A294" s="252" t="s">
        <v>455</v>
      </c>
      <c r="B294" s="252"/>
      <c r="C294" s="252"/>
      <c r="D294" s="252"/>
      <c r="E294" s="252"/>
      <c r="F294" s="252"/>
      <c r="G294" s="252"/>
      <c r="H294" s="252"/>
      <c r="I294" s="252"/>
      <c r="J294" s="252"/>
      <c r="K294" s="252"/>
      <c r="L294" s="252"/>
      <c r="M294" s="252"/>
      <c r="N294" s="252"/>
      <c r="O294" s="252"/>
      <c r="P294" s="252"/>
      <c r="Q294" s="252"/>
      <c r="R294" s="252"/>
      <c r="S294" s="252"/>
      <c r="T294" s="252"/>
      <c r="U294" s="252"/>
      <c r="V294" s="18"/>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c r="DI294" s="5"/>
      <c r="DJ294" s="5"/>
      <c r="DK294" s="5"/>
      <c r="DL294" s="5"/>
      <c r="DM294" s="5"/>
      <c r="DN294" s="5"/>
      <c r="DO294" s="5"/>
      <c r="DP294" s="5"/>
      <c r="DQ294" s="5"/>
      <c r="DR294" s="5"/>
      <c r="DS294" s="5"/>
      <c r="DT294" s="5"/>
      <c r="DU294" s="5"/>
      <c r="DV294" s="5"/>
      <c r="DW294" s="5"/>
      <c r="DX294" s="5"/>
      <c r="DY294" s="5"/>
      <c r="DZ294" s="5"/>
      <c r="EA294" s="5"/>
      <c r="EB294" s="5"/>
      <c r="EC294" s="5"/>
      <c r="ED294" s="5"/>
      <c r="EE294" s="5"/>
      <c r="EF294" s="5"/>
      <c r="EG294" s="5"/>
      <c r="EH294" s="5"/>
      <c r="EI294" s="5"/>
      <c r="EJ294" s="5"/>
      <c r="EK294" s="5"/>
      <c r="EL294" s="5"/>
      <c r="EM294" s="5"/>
      <c r="EN294" s="5"/>
      <c r="EO294" s="5"/>
      <c r="EP294" s="5"/>
      <c r="EQ294" s="5"/>
      <c r="ER294" s="5"/>
      <c r="ES294" s="5"/>
      <c r="ET294" s="5"/>
      <c r="EU294" s="5"/>
      <c r="EV294" s="5"/>
      <c r="EW294" s="5"/>
      <c r="EX294" s="5"/>
      <c r="EY294" s="5"/>
      <c r="EZ294" s="5"/>
      <c r="FA294" s="5"/>
      <c r="FB294" s="5"/>
      <c r="FC294" s="5"/>
      <c r="FD294" s="5"/>
      <c r="FE294" s="5"/>
      <c r="FF294" s="5"/>
      <c r="FG294" s="5"/>
      <c r="FH294" s="5"/>
      <c r="FI294" s="5"/>
      <c r="FJ294" s="5"/>
      <c r="FK294" s="5"/>
      <c r="FL294" s="5"/>
      <c r="FM294" s="5"/>
      <c r="FN294" s="5"/>
      <c r="FO294" s="5"/>
      <c r="FP294" s="5"/>
      <c r="FQ294" s="5"/>
      <c r="FR294" s="5"/>
      <c r="FS294" s="5"/>
      <c r="FT294" s="5"/>
      <c r="FU294" s="5"/>
      <c r="FV294" s="5"/>
      <c r="FW294" s="5"/>
      <c r="FX294" s="5"/>
      <c r="FY294" s="5"/>
      <c r="FZ294" s="5"/>
      <c r="GA294" s="5"/>
      <c r="GB294" s="5"/>
      <c r="GC294" s="5"/>
      <c r="GD294" s="5"/>
      <c r="GE294" s="5"/>
      <c r="GF294" s="5"/>
      <c r="GG294" s="5"/>
      <c r="GH294" s="5"/>
      <c r="GI294" s="5"/>
      <c r="GJ294" s="5"/>
      <c r="GK294" s="5"/>
      <c r="GL294" s="5"/>
      <c r="GM294" s="5"/>
      <c r="GN294" s="5"/>
      <c r="GO294" s="5"/>
      <c r="GP294" s="5"/>
      <c r="GQ294" s="5"/>
      <c r="GR294" s="5"/>
      <c r="GS294" s="5"/>
      <c r="GT294" s="5"/>
      <c r="GU294" s="5"/>
      <c r="GV294" s="5"/>
      <c r="GW294" s="5"/>
      <c r="GX294" s="5"/>
      <c r="GY294" s="5"/>
      <c r="GZ294" s="5"/>
      <c r="HA294" s="5"/>
      <c r="HB294" s="5"/>
      <c r="HC294" s="5"/>
      <c r="HD294" s="5"/>
      <c r="HE294" s="5"/>
      <c r="HF294" s="5"/>
      <c r="HG294" s="5"/>
      <c r="HH294" s="5"/>
      <c r="HI294" s="5"/>
      <c r="HJ294" s="5"/>
      <c r="HK294" s="5"/>
      <c r="HL294" s="5"/>
      <c r="HM294" s="5"/>
      <c r="HN294" s="5"/>
      <c r="HO294" s="5"/>
      <c r="HP294" s="5"/>
      <c r="HQ294" s="5"/>
      <c r="HR294" s="5"/>
      <c r="HS294" s="5"/>
      <c r="HT294" s="5"/>
      <c r="HU294" s="5"/>
      <c r="HV294" s="5"/>
      <c r="HW294" s="5"/>
      <c r="HX294" s="5"/>
      <c r="HY294" s="5"/>
      <c r="HZ294" s="5"/>
      <c r="IA294" s="5"/>
      <c r="IB294" s="5"/>
      <c r="IC294" s="5"/>
      <c r="ID294" s="5"/>
      <c r="IE294" s="5"/>
      <c r="IF294" s="5"/>
      <c r="IG294" s="5"/>
      <c r="IH294" s="5"/>
      <c r="II294" s="5"/>
      <c r="IJ294" s="5"/>
      <c r="IK294" s="5"/>
      <c r="IL294" s="5"/>
      <c r="IM294" s="5"/>
      <c r="IN294" s="5"/>
      <c r="IO294" s="5"/>
      <c r="IP294" s="5"/>
      <c r="IQ294" s="5"/>
      <c r="IR294" s="5"/>
      <c r="IS294" s="5"/>
      <c r="IT294" s="5"/>
      <c r="IU294" s="5"/>
      <c r="IV294" s="5"/>
      <c r="IW294" s="5"/>
      <c r="IX294" s="5"/>
      <c r="IY294" s="5"/>
      <c r="IZ294" s="5"/>
      <c r="JA294" s="5"/>
      <c r="JB294" s="5"/>
      <c r="JC294" s="5"/>
      <c r="JD294" s="5"/>
      <c r="JE294" s="5"/>
      <c r="JF294" s="5"/>
      <c r="JG294" s="5"/>
      <c r="JH294" s="5"/>
      <c r="JI294" s="5"/>
      <c r="JJ294" s="5"/>
      <c r="JK294" s="5"/>
      <c r="JL294" s="5"/>
      <c r="JM294" s="5"/>
      <c r="JN294" s="5"/>
      <c r="JO294" s="5"/>
      <c r="JP294" s="5"/>
      <c r="JQ294" s="5"/>
      <c r="JR294" s="5"/>
      <c r="JS294" s="5"/>
      <c r="JT294" s="5"/>
      <c r="JU294" s="5"/>
      <c r="JV294" s="5"/>
      <c r="JW294" s="5"/>
      <c r="JX294" s="5"/>
      <c r="JY294" s="5"/>
      <c r="JZ294" s="5"/>
      <c r="KA294" s="5"/>
      <c r="KB294" s="5"/>
      <c r="KC294" s="5"/>
      <c r="KD294" s="5"/>
      <c r="KE294" s="5"/>
      <c r="KF294" s="5"/>
      <c r="KG294" s="5"/>
      <c r="KH294" s="5"/>
      <c r="KI294" s="5"/>
      <c r="KJ294" s="5"/>
      <c r="KK294" s="5"/>
      <c r="KL294" s="5"/>
      <c r="KM294" s="5"/>
      <c r="KN294" s="5"/>
      <c r="KO294" s="5"/>
      <c r="KP294" s="5"/>
      <c r="KQ294" s="5"/>
      <c r="KR294" s="5"/>
      <c r="KS294" s="5"/>
      <c r="KT294" s="5"/>
      <c r="KU294" s="5"/>
      <c r="KV294" s="5"/>
      <c r="KW294" s="5"/>
      <c r="KX294" s="5"/>
      <c r="KY294" s="5"/>
      <c r="KZ294" s="5"/>
      <c r="LA294" s="5"/>
      <c r="LB294" s="5"/>
      <c r="LC294" s="5"/>
      <c r="LD294" s="5"/>
      <c r="LE294" s="5"/>
      <c r="LF294" s="5"/>
      <c r="LG294" s="5"/>
      <c r="LH294" s="5"/>
      <c r="LI294" s="5"/>
      <c r="LJ294" s="5"/>
      <c r="LK294" s="5"/>
      <c r="LL294" s="5"/>
      <c r="LM294" s="5"/>
      <c r="LN294" s="5"/>
      <c r="LO294" s="5"/>
      <c r="LP294" s="5"/>
      <c r="LQ294" s="5"/>
      <c r="LR294" s="5"/>
      <c r="LS294" s="5"/>
      <c r="LT294" s="5"/>
      <c r="LU294" s="5"/>
      <c r="LV294" s="5"/>
      <c r="LW294" s="5"/>
      <c r="LX294" s="5"/>
      <c r="LY294" s="5"/>
      <c r="LZ294" s="5"/>
      <c r="MA294" s="5"/>
      <c r="MB294" s="5"/>
      <c r="MC294" s="5"/>
      <c r="MD294" s="5"/>
      <c r="ME294" s="5"/>
      <c r="MF294" s="5"/>
      <c r="MG294" s="5"/>
      <c r="MH294" s="5"/>
      <c r="MI294" s="5"/>
      <c r="MJ294" s="5"/>
      <c r="MK294" s="5"/>
      <c r="ML294" s="5"/>
      <c r="MM294" s="5"/>
      <c r="MN294" s="5"/>
      <c r="MO294" s="5"/>
      <c r="MP294" s="5"/>
      <c r="MQ294" s="5"/>
      <c r="MR294" s="5"/>
      <c r="MS294" s="5"/>
      <c r="MT294" s="5"/>
      <c r="MU294" s="5"/>
      <c r="MV294" s="5"/>
      <c r="MW294" s="5"/>
      <c r="MX294" s="5"/>
      <c r="MY294" s="5"/>
      <c r="MZ294" s="5"/>
      <c r="NA294" s="5"/>
      <c r="NB294" s="5"/>
      <c r="NC294" s="5"/>
      <c r="ND294" s="5"/>
      <c r="NE294" s="5"/>
      <c r="NF294" s="5"/>
      <c r="NG294" s="5"/>
      <c r="NH294" s="5"/>
      <c r="NI294" s="5"/>
      <c r="NJ294" s="5"/>
      <c r="NK294" s="5"/>
      <c r="NL294" s="5"/>
      <c r="NM294" s="5"/>
      <c r="NN294" s="5"/>
      <c r="NO294" s="5"/>
      <c r="NP294" s="5"/>
      <c r="NQ294" s="5"/>
      <c r="NR294" s="5"/>
      <c r="NS294" s="5"/>
      <c r="NT294" s="5"/>
      <c r="NU294" s="5"/>
      <c r="NV294" s="5"/>
      <c r="NW294" s="5"/>
      <c r="NX294" s="5"/>
      <c r="NY294" s="5"/>
      <c r="NZ294" s="5"/>
      <c r="OA294" s="5"/>
      <c r="OB294" s="5"/>
      <c r="OC294" s="5"/>
      <c r="OD294" s="5"/>
      <c r="OE294" s="5"/>
      <c r="OF294" s="5"/>
      <c r="OG294" s="5"/>
      <c r="OH294" s="5"/>
      <c r="OI294" s="5"/>
      <c r="OJ294" s="5"/>
      <c r="OK294" s="5"/>
      <c r="OL294" s="5"/>
      <c r="OM294" s="5"/>
      <c r="ON294" s="5"/>
      <c r="OO294" s="5"/>
      <c r="OP294" s="5"/>
      <c r="OQ294" s="5"/>
      <c r="OR294" s="5"/>
      <c r="OS294" s="5"/>
      <c r="OT294" s="5"/>
      <c r="OU294" s="5"/>
      <c r="OV294" s="5"/>
      <c r="OW294" s="5"/>
      <c r="OX294" s="5"/>
      <c r="OY294" s="5"/>
      <c r="OZ294" s="5"/>
      <c r="PA294" s="5"/>
      <c r="PB294" s="5"/>
      <c r="PC294" s="5"/>
      <c r="PD294" s="5"/>
      <c r="PE294" s="5"/>
      <c r="PF294" s="5"/>
      <c r="PG294" s="5"/>
      <c r="PH294" s="5"/>
      <c r="PI294" s="5"/>
      <c r="PJ294" s="5"/>
      <c r="PK294" s="5"/>
      <c r="PL294" s="5"/>
      <c r="PM294" s="5"/>
      <c r="PN294" s="5"/>
      <c r="PO294" s="5"/>
      <c r="PP294" s="5"/>
      <c r="PQ294" s="5"/>
      <c r="PR294" s="5"/>
      <c r="PS294" s="5"/>
      <c r="PT294" s="5"/>
      <c r="PU294" s="5"/>
      <c r="PV294" s="5"/>
      <c r="PW294" s="5"/>
      <c r="PX294" s="5"/>
      <c r="PY294" s="5"/>
      <c r="PZ294" s="5"/>
      <c r="QA294" s="5"/>
      <c r="QB294" s="5"/>
      <c r="QC294" s="5"/>
      <c r="QD294" s="5"/>
      <c r="QE294" s="5"/>
      <c r="QF294" s="5"/>
      <c r="QG294" s="5"/>
      <c r="QH294" s="5"/>
      <c r="QI294" s="5"/>
      <c r="QJ294" s="5"/>
      <c r="QK294" s="5"/>
      <c r="QL294" s="5"/>
      <c r="QM294" s="5"/>
      <c r="QN294" s="5"/>
      <c r="QO294" s="5"/>
      <c r="QP294" s="5"/>
      <c r="QQ294" s="5"/>
      <c r="QR294" s="5"/>
      <c r="QS294" s="5"/>
      <c r="QT294" s="5"/>
      <c r="QU294" s="5"/>
      <c r="QV294" s="5"/>
      <c r="QW294" s="5"/>
      <c r="QX294" s="5"/>
      <c r="QY294" s="5"/>
      <c r="QZ294" s="5"/>
      <c r="RA294" s="5"/>
      <c r="RB294" s="5"/>
      <c r="RC294" s="5"/>
      <c r="RD294" s="5"/>
      <c r="RE294" s="5"/>
      <c r="RF294" s="5"/>
      <c r="RG294" s="5"/>
      <c r="RH294" s="5"/>
      <c r="RI294" s="5"/>
      <c r="RJ294" s="5"/>
      <c r="RK294" s="5"/>
      <c r="RL294" s="5"/>
      <c r="RM294" s="5"/>
      <c r="RN294" s="5"/>
      <c r="RO294" s="5"/>
      <c r="RP294" s="5"/>
      <c r="RQ294" s="5"/>
      <c r="RR294" s="5"/>
      <c r="RS294" s="5"/>
      <c r="RT294" s="5"/>
      <c r="RU294" s="5"/>
      <c r="RV294" s="5"/>
      <c r="RW294" s="5"/>
      <c r="RX294" s="5"/>
      <c r="RY294" s="5"/>
      <c r="RZ294" s="5"/>
      <c r="SA294" s="5"/>
      <c r="SB294" s="5"/>
      <c r="SC294" s="5"/>
      <c r="SD294" s="5"/>
      <c r="SE294" s="5"/>
      <c r="SF294" s="5"/>
      <c r="SG294" s="5"/>
      <c r="SH294" s="5"/>
      <c r="SI294" s="5"/>
      <c r="SJ294" s="5"/>
      <c r="SK294" s="5"/>
      <c r="SL294" s="5"/>
      <c r="SM294" s="5"/>
      <c r="SN294" s="5"/>
      <c r="SO294" s="5"/>
      <c r="SP294" s="5"/>
      <c r="SQ294" s="5"/>
      <c r="SR294" s="5"/>
      <c r="SS294" s="5"/>
      <c r="ST294" s="5"/>
      <c r="SU294" s="5"/>
      <c r="SV294" s="5"/>
      <c r="SW294" s="5"/>
      <c r="SX294" s="5"/>
      <c r="SY294" s="5"/>
      <c r="SZ294" s="5"/>
      <c r="TA294" s="5"/>
      <c r="TB294" s="5"/>
      <c r="TC294" s="5"/>
      <c r="TD294" s="5"/>
      <c r="TE294" s="5"/>
      <c r="TF294" s="5"/>
      <c r="TG294" s="5"/>
      <c r="TH294" s="5"/>
      <c r="TI294" s="5"/>
      <c r="TJ294" s="5"/>
      <c r="TK294" s="5"/>
      <c r="TL294" s="5"/>
      <c r="TM294" s="5"/>
      <c r="TN294" s="5"/>
      <c r="TO294" s="5"/>
      <c r="TP294" s="5"/>
      <c r="TQ294" s="5"/>
      <c r="TR294" s="5"/>
      <c r="TS294" s="5"/>
      <c r="TT294" s="5"/>
      <c r="TU294" s="5"/>
      <c r="TV294" s="5"/>
      <c r="TW294" s="5"/>
      <c r="TX294" s="5"/>
      <c r="TY294" s="5"/>
      <c r="TZ294" s="5"/>
      <c r="UA294" s="5"/>
      <c r="UB294" s="5"/>
      <c r="UC294" s="5"/>
      <c r="UD294" s="5"/>
      <c r="UE294" s="5"/>
      <c r="UF294" s="5"/>
      <c r="UG294" s="5"/>
      <c r="UH294" s="5"/>
      <c r="UI294" s="5"/>
      <c r="UJ294" s="5"/>
      <c r="UK294" s="5"/>
      <c r="UL294" s="5"/>
      <c r="UM294" s="5"/>
      <c r="UN294" s="5"/>
      <c r="UO294" s="5"/>
      <c r="UP294" s="5"/>
      <c r="UQ294" s="5"/>
      <c r="UR294" s="5"/>
      <c r="US294" s="5"/>
      <c r="UT294" s="5"/>
      <c r="UU294" s="5"/>
      <c r="UV294" s="5"/>
      <c r="UW294" s="5"/>
      <c r="UX294" s="5"/>
      <c r="UY294" s="5"/>
      <c r="UZ294" s="5"/>
      <c r="VA294" s="5"/>
      <c r="VB294" s="5"/>
      <c r="VC294" s="5"/>
      <c r="VD294" s="5"/>
      <c r="VE294" s="5"/>
      <c r="VF294" s="5"/>
      <c r="VG294" s="5"/>
      <c r="VH294" s="5"/>
      <c r="VI294" s="5"/>
      <c r="VJ294" s="5"/>
      <c r="VK294" s="5"/>
      <c r="VL294" s="5"/>
      <c r="VM294" s="5"/>
      <c r="VN294" s="5"/>
      <c r="VO294" s="5"/>
      <c r="VP294" s="5"/>
      <c r="VQ294" s="5"/>
      <c r="VR294" s="5"/>
      <c r="VS294" s="5"/>
      <c r="VT294" s="5"/>
      <c r="VU294" s="5"/>
      <c r="VV294" s="5"/>
      <c r="VW294" s="5"/>
      <c r="VX294" s="5"/>
      <c r="VY294" s="5"/>
      <c r="VZ294" s="5"/>
      <c r="WA294" s="5"/>
      <c r="WB294" s="5"/>
      <c r="WC294" s="5"/>
      <c r="WD294" s="5"/>
      <c r="WE294" s="5"/>
      <c r="WF294" s="5"/>
      <c r="WG294" s="5"/>
      <c r="WH294" s="5"/>
      <c r="WI294" s="5"/>
      <c r="WJ294" s="5"/>
      <c r="WK294" s="5"/>
      <c r="WL294" s="5"/>
      <c r="WM294" s="5"/>
      <c r="WN294" s="5"/>
      <c r="WO294" s="5"/>
      <c r="WP294" s="5"/>
      <c r="WQ294" s="5"/>
      <c r="WR294" s="5"/>
      <c r="WS294" s="5"/>
      <c r="WT294" s="5"/>
      <c r="WU294" s="5"/>
      <c r="WV294" s="5"/>
      <c r="WW294" s="5"/>
      <c r="WX294" s="5"/>
      <c r="WY294" s="5"/>
      <c r="WZ294" s="5"/>
      <c r="XA294" s="5"/>
      <c r="XB294" s="5"/>
      <c r="XC294" s="5"/>
      <c r="XD294" s="5"/>
      <c r="XE294" s="5"/>
      <c r="XF294" s="5"/>
      <c r="XG294" s="5"/>
      <c r="XH294" s="5"/>
      <c r="XI294" s="5"/>
      <c r="XJ294" s="5"/>
      <c r="XK294" s="5"/>
      <c r="XL294" s="5"/>
      <c r="XM294" s="5"/>
      <c r="XN294" s="5"/>
      <c r="XO294" s="5"/>
      <c r="XP294" s="5"/>
      <c r="XQ294" s="5"/>
      <c r="XR294" s="5"/>
      <c r="XS294" s="5"/>
      <c r="XT294" s="5"/>
      <c r="XU294" s="5"/>
      <c r="XV294" s="5"/>
      <c r="XW294" s="5"/>
      <c r="XX294" s="5"/>
      <c r="XY294" s="5"/>
      <c r="XZ294" s="5"/>
      <c r="YA294" s="5"/>
      <c r="YB294" s="5"/>
      <c r="YC294" s="5"/>
      <c r="YD294" s="5"/>
      <c r="YE294" s="5"/>
      <c r="YF294" s="5"/>
      <c r="YG294" s="5"/>
      <c r="YH294" s="5"/>
      <c r="YI294" s="5"/>
      <c r="YJ294" s="5"/>
      <c r="YK294" s="5"/>
      <c r="YL294" s="5"/>
      <c r="YM294" s="5"/>
      <c r="YN294" s="5"/>
      <c r="YO294" s="5"/>
      <c r="YP294" s="5"/>
      <c r="YQ294" s="5"/>
      <c r="YR294" s="5"/>
      <c r="YS294" s="5"/>
      <c r="YT294" s="5"/>
      <c r="YU294" s="5"/>
      <c r="YV294" s="5"/>
      <c r="YW294" s="5"/>
      <c r="YX294" s="5"/>
      <c r="YY294" s="5"/>
      <c r="YZ294" s="5"/>
      <c r="ZA294" s="5"/>
      <c r="ZB294" s="5"/>
      <c r="ZC294" s="5"/>
      <c r="ZD294" s="5"/>
      <c r="ZE294" s="5"/>
      <c r="ZF294" s="5"/>
      <c r="ZG294" s="5"/>
      <c r="ZH294" s="5"/>
      <c r="ZI294" s="5"/>
      <c r="ZJ294" s="5"/>
      <c r="ZK294" s="5"/>
      <c r="ZL294" s="5"/>
      <c r="ZM294" s="5"/>
      <c r="ZN294" s="5"/>
      <c r="ZO294" s="5"/>
      <c r="ZP294" s="5"/>
      <c r="ZQ294" s="5"/>
      <c r="ZR294" s="5"/>
      <c r="ZS294" s="5"/>
      <c r="ZT294" s="5"/>
      <c r="ZU294" s="5"/>
      <c r="ZV294" s="5"/>
      <c r="ZW294" s="5"/>
      <c r="ZX294" s="5"/>
      <c r="ZY294" s="5"/>
      <c r="ZZ294" s="5"/>
      <c r="AAA294" s="5"/>
      <c r="AAB294" s="5"/>
      <c r="AAC294" s="5"/>
      <c r="AAD294" s="5"/>
      <c r="AAE294" s="5"/>
      <c r="AAF294" s="5"/>
      <c r="AAG294" s="5"/>
      <c r="AAH294" s="5"/>
      <c r="AAI294" s="5"/>
      <c r="AAJ294" s="5"/>
      <c r="AAK294" s="5"/>
      <c r="AAL294" s="5"/>
      <c r="AAM294" s="5"/>
      <c r="AAN294" s="5"/>
      <c r="AAO294" s="5"/>
      <c r="AAP294" s="5"/>
      <c r="AAQ294" s="5"/>
      <c r="AAR294" s="5"/>
      <c r="AAS294" s="5"/>
      <c r="AAT294" s="5"/>
      <c r="AAU294" s="5"/>
      <c r="AAV294" s="5"/>
      <c r="AAW294" s="5"/>
      <c r="AAX294" s="5"/>
      <c r="AAY294" s="5"/>
      <c r="AAZ294" s="5"/>
      <c r="ABA294" s="5"/>
      <c r="ABB294" s="5"/>
      <c r="ABC294" s="5"/>
      <c r="ABD294" s="5"/>
      <c r="ABE294" s="5"/>
      <c r="ABF294" s="5"/>
      <c r="ABG294" s="5"/>
      <c r="ABH294" s="5"/>
      <c r="ABI294" s="5"/>
      <c r="ABJ294" s="5"/>
      <c r="ABK294" s="5"/>
      <c r="ABL294" s="5"/>
      <c r="ABM294" s="5"/>
      <c r="ABN294" s="5"/>
      <c r="ABO294" s="5"/>
      <c r="ABP294" s="5"/>
      <c r="ABQ294" s="5"/>
      <c r="ABR294" s="5"/>
      <c r="ABS294" s="5"/>
      <c r="ABT294" s="5"/>
      <c r="ABU294" s="5"/>
      <c r="ABV294" s="5"/>
      <c r="ABW294" s="5"/>
      <c r="ABX294" s="5"/>
      <c r="ABY294" s="5"/>
      <c r="ABZ294" s="5"/>
      <c r="ACA294" s="5"/>
      <c r="ACB294" s="5"/>
      <c r="ACC294" s="5"/>
      <c r="ACD294" s="5"/>
      <c r="ACE294" s="5"/>
      <c r="ACF294" s="5"/>
      <c r="ACG294" s="5"/>
      <c r="ACH294" s="5"/>
      <c r="ACI294" s="5"/>
      <c r="ACJ294" s="5"/>
      <c r="ACK294" s="5"/>
      <c r="ACL294" s="5"/>
      <c r="ACM294" s="5"/>
      <c r="ACN294" s="5"/>
      <c r="ACO294" s="5"/>
      <c r="ACP294" s="5"/>
      <c r="ACQ294" s="5"/>
      <c r="ACR294" s="5"/>
      <c r="ACS294" s="5"/>
      <c r="ACT294" s="5"/>
      <c r="ACU294" s="5"/>
      <c r="ACV294" s="5"/>
      <c r="ACW294" s="5"/>
      <c r="ACX294" s="5"/>
      <c r="ACY294" s="5"/>
      <c r="ACZ294" s="5"/>
      <c r="ADA294" s="5"/>
      <c r="ADB294" s="5"/>
      <c r="ADC294" s="5"/>
      <c r="ADD294" s="5"/>
      <c r="ADE294" s="5"/>
      <c r="ADF294" s="5"/>
      <c r="ADG294" s="5"/>
      <c r="ADH294" s="5"/>
      <c r="ADI294" s="5"/>
      <c r="ADJ294" s="5"/>
      <c r="ADK294" s="5"/>
      <c r="ADL294" s="5"/>
      <c r="ADM294" s="5"/>
      <c r="ADN294" s="5"/>
      <c r="ADO294" s="5"/>
      <c r="ADP294" s="5"/>
      <c r="ADQ294" s="5"/>
      <c r="ADR294" s="5"/>
      <c r="ADS294" s="5"/>
      <c r="ADT294" s="5"/>
      <c r="ADU294" s="5"/>
      <c r="ADV294" s="5"/>
      <c r="ADW294" s="5"/>
      <c r="ADX294" s="5"/>
      <c r="ADY294" s="5"/>
      <c r="ADZ294" s="5"/>
      <c r="AEA294" s="5"/>
      <c r="AEB294" s="5"/>
      <c r="AEC294" s="5"/>
      <c r="AED294" s="5"/>
      <c r="AEE294" s="5"/>
      <c r="AEF294" s="5"/>
      <c r="AEG294" s="5"/>
      <c r="AEH294" s="5"/>
      <c r="AEI294" s="5"/>
      <c r="AEJ294" s="5"/>
      <c r="AEK294" s="5"/>
      <c r="AEL294" s="5"/>
      <c r="AEM294" s="5"/>
      <c r="AEN294" s="5"/>
      <c r="AEO294" s="5"/>
      <c r="AEP294" s="5"/>
      <c r="AEQ294" s="5"/>
      <c r="AER294" s="5"/>
      <c r="AES294" s="5"/>
      <c r="AET294" s="5"/>
      <c r="AEU294" s="5"/>
      <c r="AEV294" s="5"/>
      <c r="AEW294" s="5"/>
      <c r="AEX294" s="5"/>
      <c r="AEY294" s="5"/>
      <c r="AEZ294" s="5"/>
      <c r="AFA294" s="5"/>
      <c r="AFB294" s="5"/>
      <c r="AFC294" s="5"/>
      <c r="AFD294" s="5"/>
      <c r="AFE294" s="5"/>
      <c r="AFF294" s="5"/>
      <c r="AFG294" s="5"/>
      <c r="AFH294" s="5"/>
      <c r="AFI294" s="5"/>
      <c r="AFJ294" s="5"/>
      <c r="AFK294" s="5"/>
      <c r="AFL294" s="5"/>
      <c r="AFM294" s="5"/>
      <c r="AFN294" s="5"/>
      <c r="AFO294" s="5"/>
      <c r="AFP294" s="5"/>
      <c r="AFQ294" s="5"/>
      <c r="AFR294" s="5"/>
      <c r="AFS294" s="5"/>
      <c r="AFT294" s="5"/>
      <c r="AFU294" s="5"/>
      <c r="AFV294" s="5"/>
      <c r="AFW294" s="5"/>
      <c r="AFX294" s="5"/>
      <c r="AFY294" s="5"/>
      <c r="AFZ294" s="5"/>
      <c r="AGA294" s="5"/>
      <c r="AGB294" s="5"/>
      <c r="AGC294" s="5"/>
      <c r="AGD294" s="5"/>
      <c r="AGE294" s="5"/>
      <c r="AGF294" s="5"/>
      <c r="AGG294" s="5"/>
      <c r="AGH294" s="5"/>
      <c r="AGI294" s="5"/>
      <c r="AGJ294" s="5"/>
      <c r="AGK294" s="5"/>
      <c r="AGL294" s="5"/>
      <c r="AGM294" s="5"/>
      <c r="AGN294" s="5"/>
      <c r="AGO294" s="5"/>
      <c r="AGP294" s="5"/>
      <c r="AGQ294" s="5"/>
      <c r="AGR294" s="5"/>
      <c r="AGS294" s="5"/>
      <c r="AGT294" s="5"/>
      <c r="AGU294" s="5"/>
      <c r="AGV294" s="5"/>
      <c r="AGW294" s="5"/>
      <c r="AGX294" s="5"/>
      <c r="AGY294" s="5"/>
      <c r="AGZ294" s="5"/>
      <c r="AHA294" s="5"/>
      <c r="AHB294" s="5"/>
      <c r="AHC294" s="5"/>
      <c r="AHD294" s="5"/>
      <c r="AHE294" s="5"/>
      <c r="AHF294" s="5"/>
      <c r="AHG294" s="5"/>
      <c r="AHH294" s="5"/>
      <c r="AHI294" s="5"/>
      <c r="AHJ294" s="5"/>
      <c r="AHK294" s="5"/>
      <c r="AHL294" s="5"/>
      <c r="AHM294" s="5"/>
      <c r="AHN294" s="5"/>
      <c r="AHO294" s="5"/>
      <c r="AHP294" s="5"/>
      <c r="AHQ294" s="5"/>
      <c r="AHR294" s="5"/>
      <c r="AHS294" s="5"/>
      <c r="AHT294" s="5"/>
      <c r="AHU294" s="5"/>
      <c r="AHV294" s="5"/>
      <c r="AHW294" s="5"/>
      <c r="AHX294" s="5"/>
      <c r="AHY294" s="5"/>
      <c r="AHZ294" s="5"/>
      <c r="AIA294" s="5"/>
      <c r="AIB294" s="5"/>
      <c r="AIC294" s="5"/>
      <c r="AID294" s="5"/>
      <c r="AIE294" s="5"/>
      <c r="AIF294" s="5"/>
      <c r="AIG294" s="5"/>
      <c r="AIH294" s="5"/>
      <c r="AII294" s="5"/>
      <c r="AIJ294" s="5"/>
      <c r="AIK294" s="5"/>
      <c r="AIL294" s="5"/>
      <c r="AIM294" s="5"/>
      <c r="AIN294" s="5"/>
      <c r="AIO294" s="5"/>
      <c r="AIP294" s="5"/>
      <c r="AIQ294" s="5"/>
      <c r="AIR294" s="5"/>
      <c r="AIS294" s="5"/>
      <c r="AIT294" s="5"/>
      <c r="AIU294" s="5"/>
      <c r="AIV294" s="5"/>
      <c r="AIW294" s="5"/>
      <c r="AIX294" s="5"/>
      <c r="AIY294" s="5"/>
      <c r="AIZ294" s="5"/>
      <c r="AJA294" s="5"/>
      <c r="AJB294" s="5"/>
      <c r="AJC294" s="5"/>
      <c r="AJD294" s="5"/>
      <c r="AJE294" s="5"/>
      <c r="AJF294" s="5"/>
      <c r="AJG294" s="5"/>
      <c r="AJH294" s="5"/>
      <c r="AJI294" s="5"/>
      <c r="AJJ294" s="5"/>
      <c r="AJK294" s="5"/>
      <c r="AJL294" s="5"/>
      <c r="AJM294" s="5"/>
      <c r="AJN294" s="5"/>
      <c r="AJO294" s="5"/>
      <c r="AJP294" s="5"/>
      <c r="AJQ294" s="5"/>
      <c r="AJR294" s="5"/>
      <c r="AJS294" s="5"/>
      <c r="AJT294" s="5"/>
      <c r="AJU294" s="5"/>
      <c r="AJV294" s="5"/>
      <c r="AJW294" s="5"/>
      <c r="AJX294" s="5"/>
      <c r="AJY294" s="5"/>
      <c r="AJZ294" s="5"/>
      <c r="AKA294" s="5"/>
      <c r="AKB294" s="5"/>
      <c r="AKC294" s="5"/>
      <c r="AKD294" s="5"/>
      <c r="AKE294" s="5"/>
      <c r="AKF294" s="5"/>
      <c r="AKG294" s="5"/>
      <c r="AKH294" s="5"/>
      <c r="AKI294" s="5"/>
      <c r="AKJ294" s="5"/>
      <c r="AKK294" s="5"/>
      <c r="AKL294" s="5"/>
      <c r="AKM294" s="5"/>
      <c r="AKN294" s="5"/>
      <c r="AKO294" s="5"/>
      <c r="AKP294" s="5"/>
      <c r="AKQ294" s="5"/>
      <c r="AKR294" s="5"/>
      <c r="AKS294" s="5"/>
      <c r="AKT294" s="5"/>
      <c r="AKU294" s="5"/>
      <c r="AKV294" s="5"/>
      <c r="AKW294" s="5"/>
      <c r="AKX294" s="5"/>
      <c r="AKY294" s="5"/>
      <c r="AKZ294" s="5"/>
      <c r="ALA294" s="5"/>
      <c r="ALB294" s="5"/>
      <c r="ALC294" s="5"/>
      <c r="ALD294" s="5"/>
      <c r="ALE294" s="5"/>
      <c r="ALF294" s="5"/>
      <c r="ALG294" s="5"/>
      <c r="ALH294" s="5"/>
      <c r="ALI294" s="5"/>
      <c r="ALJ294" s="5"/>
      <c r="ALK294" s="5"/>
      <c r="ALL294" s="5"/>
      <c r="ALM294" s="5"/>
      <c r="ALN294" s="5"/>
      <c r="ALO294" s="5"/>
      <c r="ALP294" s="5"/>
      <c r="ALQ294" s="5"/>
      <c r="ALR294" s="5"/>
      <c r="ALS294" s="5"/>
      <c r="ALT294" s="5"/>
      <c r="ALU294" s="5"/>
      <c r="ALV294" s="5"/>
      <c r="ALW294" s="5"/>
      <c r="ALX294" s="5"/>
      <c r="ALY294" s="5"/>
      <c r="ALZ294" s="5"/>
      <c r="AMA294" s="5"/>
      <c r="AMB294" s="5"/>
      <c r="AMC294" s="5"/>
      <c r="AMD294" s="5"/>
      <c r="AME294" s="5"/>
      <c r="AMF294" s="5"/>
      <c r="AMG294" s="5"/>
      <c r="AMH294" s="5"/>
      <c r="AMI294" s="5"/>
      <c r="AMJ294" s="5"/>
      <c r="AMK294" s="5"/>
    </row>
    <row r="295" spans="1:1025" ht="105.75" customHeight="1">
      <c r="A295" s="25">
        <v>1</v>
      </c>
      <c r="B295" s="103" t="s">
        <v>456</v>
      </c>
      <c r="C295" s="107">
        <v>1971</v>
      </c>
      <c r="D295" s="107" t="s">
        <v>37</v>
      </c>
      <c r="E295" s="184" t="s">
        <v>330</v>
      </c>
      <c r="F295" s="107">
        <v>2</v>
      </c>
      <c r="G295" s="107">
        <v>3</v>
      </c>
      <c r="H295" s="290">
        <v>531.64</v>
      </c>
      <c r="I295" s="290">
        <v>531.64</v>
      </c>
      <c r="J295" s="290">
        <v>71.099999999999994</v>
      </c>
      <c r="K295" s="291">
        <v>20</v>
      </c>
      <c r="L295" s="276">
        <f>P295</f>
        <v>2301420.0699999998</v>
      </c>
      <c r="M295" s="105" t="s">
        <v>37</v>
      </c>
      <c r="N295" s="105" t="s">
        <v>37</v>
      </c>
      <c r="O295" s="105" t="s">
        <v>37</v>
      </c>
      <c r="P295" s="104">
        <f>94219.88+955463.83+491721.71+374699.52+385315.13</f>
        <v>2301420.0699999998</v>
      </c>
      <c r="Q295" s="100" t="s">
        <v>39</v>
      </c>
      <c r="R295" s="19" t="s">
        <v>457</v>
      </c>
      <c r="S295" s="38">
        <v>5087.12</v>
      </c>
      <c r="T295" s="38">
        <v>5087.12</v>
      </c>
      <c r="U295" s="35">
        <v>42369</v>
      </c>
      <c r="V295" s="11">
        <v>5</v>
      </c>
    </row>
    <row r="296" spans="1:1025" ht="141.75" customHeight="1">
      <c r="A296" s="25">
        <v>2</v>
      </c>
      <c r="B296" s="103" t="s">
        <v>458</v>
      </c>
      <c r="C296" s="107">
        <v>1879</v>
      </c>
      <c r="D296" s="107"/>
      <c r="E296" s="184" t="s">
        <v>330</v>
      </c>
      <c r="F296" s="107">
        <v>2</v>
      </c>
      <c r="G296" s="107">
        <v>3</v>
      </c>
      <c r="H296" s="290">
        <v>567.29999999999995</v>
      </c>
      <c r="I296" s="290">
        <v>504</v>
      </c>
      <c r="J296" s="290">
        <v>170.3</v>
      </c>
      <c r="K296" s="291">
        <v>25</v>
      </c>
      <c r="L296" s="276">
        <f>P296</f>
        <v>2887440.28</v>
      </c>
      <c r="M296" s="105" t="s">
        <v>37</v>
      </c>
      <c r="N296" s="105" t="s">
        <v>37</v>
      </c>
      <c r="O296" s="105" t="s">
        <v>37</v>
      </c>
      <c r="P296" s="104">
        <f>354073.71+2147881.49+199153.78+90404.98+95926.32</f>
        <v>2887440.28</v>
      </c>
      <c r="Q296" s="100" t="s">
        <v>39</v>
      </c>
      <c r="R296" s="19" t="s">
        <v>459</v>
      </c>
      <c r="S296" s="38">
        <v>9521.34</v>
      </c>
      <c r="T296" s="38">
        <v>9521.34</v>
      </c>
      <c r="U296" s="35">
        <v>42369</v>
      </c>
      <c r="V296" s="11">
        <v>5</v>
      </c>
    </row>
    <row r="297" spans="1:1025" s="179" customFormat="1" ht="42.75" customHeight="1">
      <c r="A297" s="245" t="s">
        <v>460</v>
      </c>
      <c r="B297" s="246"/>
      <c r="C297" s="246"/>
      <c r="D297" s="246"/>
      <c r="E297" s="246"/>
      <c r="F297" s="246"/>
      <c r="G297" s="247"/>
      <c r="H297" s="292">
        <f t="shared" ref="H297:P297" si="48">SUM(H295:H296)</f>
        <v>1098.94</v>
      </c>
      <c r="I297" s="292">
        <f t="shared" si="48"/>
        <v>1035.6400000000001</v>
      </c>
      <c r="J297" s="292">
        <f t="shared" si="48"/>
        <v>241.4</v>
      </c>
      <c r="K297" s="293">
        <f t="shared" si="48"/>
        <v>45</v>
      </c>
      <c r="L297" s="292">
        <f t="shared" si="48"/>
        <v>5188860.3499999996</v>
      </c>
      <c r="M297" s="181">
        <f t="shared" si="48"/>
        <v>0</v>
      </c>
      <c r="N297" s="181">
        <f t="shared" si="48"/>
        <v>0</v>
      </c>
      <c r="O297" s="181">
        <f t="shared" si="48"/>
        <v>0</v>
      </c>
      <c r="P297" s="181">
        <f t="shared" si="48"/>
        <v>5188860.3499999996</v>
      </c>
      <c r="Q297" s="28">
        <v>0</v>
      </c>
      <c r="R297" s="40" t="s">
        <v>105</v>
      </c>
      <c r="S297" s="40" t="s">
        <v>105</v>
      </c>
      <c r="T297" s="41" t="s">
        <v>105</v>
      </c>
      <c r="U297" s="40" t="s">
        <v>105</v>
      </c>
      <c r="V297" s="178"/>
    </row>
    <row r="298" spans="1:1025" s="172" customFormat="1" ht="28.5" customHeight="1">
      <c r="A298" s="248" t="s">
        <v>461</v>
      </c>
      <c r="B298" s="249"/>
      <c r="C298" s="249"/>
      <c r="D298" s="249"/>
      <c r="E298" s="249"/>
      <c r="F298" s="249"/>
      <c r="G298" s="249"/>
      <c r="H298" s="249"/>
      <c r="I298" s="249"/>
      <c r="J298" s="249"/>
      <c r="K298" s="249"/>
      <c r="L298" s="249"/>
      <c r="M298" s="249"/>
      <c r="N298" s="249"/>
      <c r="O298" s="249"/>
      <c r="P298" s="249"/>
      <c r="Q298" s="249"/>
      <c r="R298" s="249"/>
      <c r="S298" s="249"/>
      <c r="T298" s="249"/>
      <c r="U298" s="250"/>
      <c r="V298" s="18"/>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c r="DI298" s="5"/>
      <c r="DJ298" s="5"/>
      <c r="DK298" s="5"/>
      <c r="DL298" s="5"/>
      <c r="DM298" s="5"/>
      <c r="DN298" s="5"/>
      <c r="DO298" s="5"/>
      <c r="DP298" s="5"/>
      <c r="DQ298" s="5"/>
      <c r="DR298" s="5"/>
      <c r="DS298" s="5"/>
      <c r="DT298" s="5"/>
      <c r="DU298" s="5"/>
      <c r="DV298" s="5"/>
      <c r="DW298" s="5"/>
      <c r="DX298" s="5"/>
      <c r="DY298" s="5"/>
      <c r="DZ298" s="5"/>
      <c r="EA298" s="5"/>
      <c r="EB298" s="5"/>
      <c r="EC298" s="5"/>
      <c r="ED298" s="5"/>
      <c r="EE298" s="5"/>
      <c r="EF298" s="5"/>
      <c r="EG298" s="5"/>
      <c r="EH298" s="5"/>
      <c r="EI298" s="5"/>
      <c r="EJ298" s="5"/>
      <c r="EK298" s="5"/>
      <c r="EL298" s="5"/>
      <c r="EM298" s="5"/>
      <c r="EN298" s="5"/>
      <c r="EO298" s="5"/>
      <c r="EP298" s="5"/>
      <c r="EQ298" s="5"/>
      <c r="ER298" s="5"/>
      <c r="ES298" s="5"/>
      <c r="ET298" s="5"/>
      <c r="EU298" s="5"/>
      <c r="EV298" s="5"/>
      <c r="EW298" s="5"/>
      <c r="EX298" s="5"/>
      <c r="EY298" s="5"/>
      <c r="EZ298" s="5"/>
      <c r="FA298" s="5"/>
      <c r="FB298" s="5"/>
      <c r="FC298" s="5"/>
      <c r="FD298" s="5"/>
      <c r="FE298" s="5"/>
      <c r="FF298" s="5"/>
      <c r="FG298" s="5"/>
      <c r="FH298" s="5"/>
      <c r="FI298" s="5"/>
      <c r="FJ298" s="5"/>
      <c r="FK298" s="5"/>
      <c r="FL298" s="5"/>
      <c r="FM298" s="5"/>
      <c r="FN298" s="5"/>
      <c r="FO298" s="5"/>
      <c r="FP298" s="5"/>
      <c r="FQ298" s="5"/>
      <c r="FR298" s="5"/>
      <c r="FS298" s="5"/>
      <c r="FT298" s="5"/>
      <c r="FU298" s="5"/>
      <c r="FV298" s="5"/>
      <c r="FW298" s="5"/>
      <c r="FX298" s="5"/>
      <c r="FY298" s="5"/>
      <c r="FZ298" s="5"/>
      <c r="GA298" s="5"/>
      <c r="GB298" s="5"/>
      <c r="GC298" s="5"/>
      <c r="GD298" s="5"/>
      <c r="GE298" s="5"/>
      <c r="GF298" s="5"/>
      <c r="GG298" s="5"/>
      <c r="GH298" s="5"/>
      <c r="GI298" s="5"/>
      <c r="GJ298" s="5"/>
      <c r="GK298" s="5"/>
      <c r="GL298" s="5"/>
      <c r="GM298" s="5"/>
      <c r="GN298" s="5"/>
      <c r="GO298" s="5"/>
      <c r="GP298" s="5"/>
      <c r="GQ298" s="5"/>
      <c r="GR298" s="5"/>
      <c r="GS298" s="5"/>
      <c r="GT298" s="5"/>
      <c r="GU298" s="5"/>
      <c r="GV298" s="5"/>
      <c r="GW298" s="5"/>
      <c r="GX298" s="5"/>
      <c r="GY298" s="5"/>
      <c r="GZ298" s="5"/>
      <c r="HA298" s="5"/>
      <c r="HB298" s="5"/>
      <c r="HC298" s="5"/>
      <c r="HD298" s="5"/>
      <c r="HE298" s="5"/>
      <c r="HF298" s="5"/>
      <c r="HG298" s="5"/>
      <c r="HH298" s="5"/>
      <c r="HI298" s="5"/>
      <c r="HJ298" s="5"/>
      <c r="HK298" s="5"/>
      <c r="HL298" s="5"/>
      <c r="HM298" s="5"/>
      <c r="HN298" s="5"/>
      <c r="HO298" s="5"/>
      <c r="HP298" s="5"/>
      <c r="HQ298" s="5"/>
      <c r="HR298" s="5"/>
      <c r="HS298" s="5"/>
      <c r="HT298" s="5"/>
      <c r="HU298" s="5"/>
      <c r="HV298" s="5"/>
      <c r="HW298" s="5"/>
      <c r="HX298" s="5"/>
      <c r="HY298" s="5"/>
      <c r="HZ298" s="5"/>
      <c r="IA298" s="5"/>
      <c r="IB298" s="5"/>
      <c r="IC298" s="5"/>
      <c r="ID298" s="5"/>
      <c r="IE298" s="5"/>
      <c r="IF298" s="5"/>
      <c r="IG298" s="5"/>
      <c r="IH298" s="5"/>
      <c r="II298" s="5"/>
      <c r="IJ298" s="5"/>
      <c r="IK298" s="5"/>
      <c r="IL298" s="5"/>
      <c r="IM298" s="5"/>
      <c r="IN298" s="5"/>
      <c r="IO298" s="5"/>
      <c r="IP298" s="5"/>
      <c r="IQ298" s="5"/>
      <c r="IR298" s="5"/>
      <c r="IS298" s="5"/>
      <c r="IT298" s="5"/>
      <c r="IU298" s="5"/>
      <c r="IV298" s="5"/>
      <c r="IW298" s="5"/>
      <c r="IX298" s="5"/>
      <c r="IY298" s="5"/>
      <c r="IZ298" s="5"/>
      <c r="JA298" s="5"/>
      <c r="JB298" s="5"/>
      <c r="JC298" s="5"/>
      <c r="JD298" s="5"/>
      <c r="JE298" s="5"/>
      <c r="JF298" s="5"/>
      <c r="JG298" s="5"/>
      <c r="JH298" s="5"/>
      <c r="JI298" s="5"/>
      <c r="JJ298" s="5"/>
      <c r="JK298" s="5"/>
      <c r="JL298" s="5"/>
      <c r="JM298" s="5"/>
      <c r="JN298" s="5"/>
      <c r="JO298" s="5"/>
      <c r="JP298" s="5"/>
      <c r="JQ298" s="5"/>
      <c r="JR298" s="5"/>
      <c r="JS298" s="5"/>
      <c r="JT298" s="5"/>
      <c r="JU298" s="5"/>
      <c r="JV298" s="5"/>
      <c r="JW298" s="5"/>
      <c r="JX298" s="5"/>
      <c r="JY298" s="5"/>
      <c r="JZ298" s="5"/>
      <c r="KA298" s="5"/>
      <c r="KB298" s="5"/>
      <c r="KC298" s="5"/>
      <c r="KD298" s="5"/>
      <c r="KE298" s="5"/>
      <c r="KF298" s="5"/>
      <c r="KG298" s="5"/>
      <c r="KH298" s="5"/>
      <c r="KI298" s="5"/>
      <c r="KJ298" s="5"/>
      <c r="KK298" s="5"/>
      <c r="KL298" s="5"/>
      <c r="KM298" s="5"/>
      <c r="KN298" s="5"/>
      <c r="KO298" s="5"/>
      <c r="KP298" s="5"/>
      <c r="KQ298" s="5"/>
      <c r="KR298" s="5"/>
      <c r="KS298" s="5"/>
      <c r="KT298" s="5"/>
      <c r="KU298" s="5"/>
      <c r="KV298" s="5"/>
      <c r="KW298" s="5"/>
      <c r="KX298" s="5"/>
      <c r="KY298" s="5"/>
      <c r="KZ298" s="5"/>
      <c r="LA298" s="5"/>
      <c r="LB298" s="5"/>
      <c r="LC298" s="5"/>
      <c r="LD298" s="5"/>
      <c r="LE298" s="5"/>
      <c r="LF298" s="5"/>
      <c r="LG298" s="5"/>
      <c r="LH298" s="5"/>
      <c r="LI298" s="5"/>
      <c r="LJ298" s="5"/>
      <c r="LK298" s="5"/>
      <c r="LL298" s="5"/>
      <c r="LM298" s="5"/>
      <c r="LN298" s="5"/>
      <c r="LO298" s="5"/>
      <c r="LP298" s="5"/>
      <c r="LQ298" s="5"/>
      <c r="LR298" s="5"/>
      <c r="LS298" s="5"/>
      <c r="LT298" s="5"/>
      <c r="LU298" s="5"/>
      <c r="LV298" s="5"/>
      <c r="LW298" s="5"/>
      <c r="LX298" s="5"/>
      <c r="LY298" s="5"/>
      <c r="LZ298" s="5"/>
      <c r="MA298" s="5"/>
      <c r="MB298" s="5"/>
      <c r="MC298" s="5"/>
      <c r="MD298" s="5"/>
      <c r="ME298" s="5"/>
      <c r="MF298" s="5"/>
      <c r="MG298" s="5"/>
      <c r="MH298" s="5"/>
      <c r="MI298" s="5"/>
      <c r="MJ298" s="5"/>
      <c r="MK298" s="5"/>
      <c r="ML298" s="5"/>
      <c r="MM298" s="5"/>
      <c r="MN298" s="5"/>
      <c r="MO298" s="5"/>
      <c r="MP298" s="5"/>
      <c r="MQ298" s="5"/>
      <c r="MR298" s="5"/>
      <c r="MS298" s="5"/>
      <c r="MT298" s="5"/>
      <c r="MU298" s="5"/>
      <c r="MV298" s="5"/>
      <c r="MW298" s="5"/>
      <c r="MX298" s="5"/>
      <c r="MY298" s="5"/>
      <c r="MZ298" s="5"/>
      <c r="NA298" s="5"/>
      <c r="NB298" s="5"/>
      <c r="NC298" s="5"/>
      <c r="ND298" s="5"/>
      <c r="NE298" s="5"/>
      <c r="NF298" s="5"/>
      <c r="NG298" s="5"/>
      <c r="NH298" s="5"/>
      <c r="NI298" s="5"/>
      <c r="NJ298" s="5"/>
      <c r="NK298" s="5"/>
      <c r="NL298" s="5"/>
      <c r="NM298" s="5"/>
      <c r="NN298" s="5"/>
      <c r="NO298" s="5"/>
      <c r="NP298" s="5"/>
      <c r="NQ298" s="5"/>
      <c r="NR298" s="5"/>
      <c r="NS298" s="5"/>
      <c r="NT298" s="5"/>
      <c r="NU298" s="5"/>
      <c r="NV298" s="5"/>
      <c r="NW298" s="5"/>
      <c r="NX298" s="5"/>
      <c r="NY298" s="5"/>
      <c r="NZ298" s="5"/>
      <c r="OA298" s="5"/>
      <c r="OB298" s="5"/>
      <c r="OC298" s="5"/>
      <c r="OD298" s="5"/>
      <c r="OE298" s="5"/>
      <c r="OF298" s="5"/>
      <c r="OG298" s="5"/>
      <c r="OH298" s="5"/>
      <c r="OI298" s="5"/>
      <c r="OJ298" s="5"/>
      <c r="OK298" s="5"/>
      <c r="OL298" s="5"/>
      <c r="OM298" s="5"/>
      <c r="ON298" s="5"/>
      <c r="OO298" s="5"/>
      <c r="OP298" s="5"/>
      <c r="OQ298" s="5"/>
      <c r="OR298" s="5"/>
      <c r="OS298" s="5"/>
      <c r="OT298" s="5"/>
      <c r="OU298" s="5"/>
      <c r="OV298" s="5"/>
      <c r="OW298" s="5"/>
      <c r="OX298" s="5"/>
      <c r="OY298" s="5"/>
      <c r="OZ298" s="5"/>
      <c r="PA298" s="5"/>
      <c r="PB298" s="5"/>
      <c r="PC298" s="5"/>
      <c r="PD298" s="5"/>
      <c r="PE298" s="5"/>
      <c r="PF298" s="5"/>
      <c r="PG298" s="5"/>
      <c r="PH298" s="5"/>
      <c r="PI298" s="5"/>
      <c r="PJ298" s="5"/>
      <c r="PK298" s="5"/>
      <c r="PL298" s="5"/>
      <c r="PM298" s="5"/>
      <c r="PN298" s="5"/>
      <c r="PO298" s="5"/>
      <c r="PP298" s="5"/>
      <c r="PQ298" s="5"/>
      <c r="PR298" s="5"/>
      <c r="PS298" s="5"/>
      <c r="PT298" s="5"/>
      <c r="PU298" s="5"/>
      <c r="PV298" s="5"/>
      <c r="PW298" s="5"/>
      <c r="PX298" s="5"/>
      <c r="PY298" s="5"/>
      <c r="PZ298" s="5"/>
      <c r="QA298" s="5"/>
      <c r="QB298" s="5"/>
      <c r="QC298" s="5"/>
      <c r="QD298" s="5"/>
      <c r="QE298" s="5"/>
      <c r="QF298" s="5"/>
      <c r="QG298" s="5"/>
      <c r="QH298" s="5"/>
      <c r="QI298" s="5"/>
      <c r="QJ298" s="5"/>
      <c r="QK298" s="5"/>
      <c r="QL298" s="5"/>
      <c r="QM298" s="5"/>
      <c r="QN298" s="5"/>
      <c r="QO298" s="5"/>
      <c r="QP298" s="5"/>
      <c r="QQ298" s="5"/>
      <c r="QR298" s="5"/>
      <c r="QS298" s="5"/>
      <c r="QT298" s="5"/>
      <c r="QU298" s="5"/>
      <c r="QV298" s="5"/>
      <c r="QW298" s="5"/>
      <c r="QX298" s="5"/>
      <c r="QY298" s="5"/>
      <c r="QZ298" s="5"/>
      <c r="RA298" s="5"/>
      <c r="RB298" s="5"/>
      <c r="RC298" s="5"/>
      <c r="RD298" s="5"/>
      <c r="RE298" s="5"/>
      <c r="RF298" s="5"/>
      <c r="RG298" s="5"/>
      <c r="RH298" s="5"/>
      <c r="RI298" s="5"/>
      <c r="RJ298" s="5"/>
      <c r="RK298" s="5"/>
      <c r="RL298" s="5"/>
      <c r="RM298" s="5"/>
      <c r="RN298" s="5"/>
      <c r="RO298" s="5"/>
      <c r="RP298" s="5"/>
      <c r="RQ298" s="5"/>
      <c r="RR298" s="5"/>
      <c r="RS298" s="5"/>
      <c r="RT298" s="5"/>
      <c r="RU298" s="5"/>
      <c r="RV298" s="5"/>
      <c r="RW298" s="5"/>
      <c r="RX298" s="5"/>
      <c r="RY298" s="5"/>
      <c r="RZ298" s="5"/>
      <c r="SA298" s="5"/>
      <c r="SB298" s="5"/>
      <c r="SC298" s="5"/>
      <c r="SD298" s="5"/>
      <c r="SE298" s="5"/>
      <c r="SF298" s="5"/>
      <c r="SG298" s="5"/>
      <c r="SH298" s="5"/>
      <c r="SI298" s="5"/>
      <c r="SJ298" s="5"/>
      <c r="SK298" s="5"/>
      <c r="SL298" s="5"/>
      <c r="SM298" s="5"/>
      <c r="SN298" s="5"/>
      <c r="SO298" s="5"/>
      <c r="SP298" s="5"/>
      <c r="SQ298" s="5"/>
      <c r="SR298" s="5"/>
      <c r="SS298" s="5"/>
      <c r="ST298" s="5"/>
      <c r="SU298" s="5"/>
      <c r="SV298" s="5"/>
      <c r="SW298" s="5"/>
      <c r="SX298" s="5"/>
      <c r="SY298" s="5"/>
      <c r="SZ298" s="5"/>
      <c r="TA298" s="5"/>
      <c r="TB298" s="5"/>
      <c r="TC298" s="5"/>
      <c r="TD298" s="5"/>
      <c r="TE298" s="5"/>
      <c r="TF298" s="5"/>
      <c r="TG298" s="5"/>
      <c r="TH298" s="5"/>
      <c r="TI298" s="5"/>
      <c r="TJ298" s="5"/>
      <c r="TK298" s="5"/>
      <c r="TL298" s="5"/>
      <c r="TM298" s="5"/>
      <c r="TN298" s="5"/>
      <c r="TO298" s="5"/>
      <c r="TP298" s="5"/>
      <c r="TQ298" s="5"/>
      <c r="TR298" s="5"/>
      <c r="TS298" s="5"/>
      <c r="TT298" s="5"/>
      <c r="TU298" s="5"/>
      <c r="TV298" s="5"/>
      <c r="TW298" s="5"/>
      <c r="TX298" s="5"/>
      <c r="TY298" s="5"/>
      <c r="TZ298" s="5"/>
      <c r="UA298" s="5"/>
      <c r="UB298" s="5"/>
      <c r="UC298" s="5"/>
      <c r="UD298" s="5"/>
      <c r="UE298" s="5"/>
      <c r="UF298" s="5"/>
      <c r="UG298" s="5"/>
      <c r="UH298" s="5"/>
      <c r="UI298" s="5"/>
      <c r="UJ298" s="5"/>
      <c r="UK298" s="5"/>
      <c r="UL298" s="5"/>
      <c r="UM298" s="5"/>
      <c r="UN298" s="5"/>
      <c r="UO298" s="5"/>
      <c r="UP298" s="5"/>
      <c r="UQ298" s="5"/>
      <c r="UR298" s="5"/>
      <c r="US298" s="5"/>
      <c r="UT298" s="5"/>
      <c r="UU298" s="5"/>
      <c r="UV298" s="5"/>
      <c r="UW298" s="5"/>
      <c r="UX298" s="5"/>
      <c r="UY298" s="5"/>
      <c r="UZ298" s="5"/>
      <c r="VA298" s="5"/>
      <c r="VB298" s="5"/>
      <c r="VC298" s="5"/>
      <c r="VD298" s="5"/>
      <c r="VE298" s="5"/>
      <c r="VF298" s="5"/>
      <c r="VG298" s="5"/>
      <c r="VH298" s="5"/>
      <c r="VI298" s="5"/>
      <c r="VJ298" s="5"/>
      <c r="VK298" s="5"/>
      <c r="VL298" s="5"/>
      <c r="VM298" s="5"/>
      <c r="VN298" s="5"/>
      <c r="VO298" s="5"/>
      <c r="VP298" s="5"/>
      <c r="VQ298" s="5"/>
      <c r="VR298" s="5"/>
      <c r="VS298" s="5"/>
      <c r="VT298" s="5"/>
      <c r="VU298" s="5"/>
      <c r="VV298" s="5"/>
      <c r="VW298" s="5"/>
      <c r="VX298" s="5"/>
      <c r="VY298" s="5"/>
      <c r="VZ298" s="5"/>
      <c r="WA298" s="5"/>
      <c r="WB298" s="5"/>
      <c r="WC298" s="5"/>
      <c r="WD298" s="5"/>
      <c r="WE298" s="5"/>
      <c r="WF298" s="5"/>
      <c r="WG298" s="5"/>
      <c r="WH298" s="5"/>
      <c r="WI298" s="5"/>
      <c r="WJ298" s="5"/>
      <c r="WK298" s="5"/>
      <c r="WL298" s="5"/>
      <c r="WM298" s="5"/>
      <c r="WN298" s="5"/>
      <c r="WO298" s="5"/>
      <c r="WP298" s="5"/>
      <c r="WQ298" s="5"/>
      <c r="WR298" s="5"/>
      <c r="WS298" s="5"/>
      <c r="WT298" s="5"/>
      <c r="WU298" s="5"/>
      <c r="WV298" s="5"/>
      <c r="WW298" s="5"/>
      <c r="WX298" s="5"/>
      <c r="WY298" s="5"/>
      <c r="WZ298" s="5"/>
      <c r="XA298" s="5"/>
      <c r="XB298" s="5"/>
      <c r="XC298" s="5"/>
      <c r="XD298" s="5"/>
      <c r="XE298" s="5"/>
      <c r="XF298" s="5"/>
      <c r="XG298" s="5"/>
      <c r="XH298" s="5"/>
      <c r="XI298" s="5"/>
      <c r="XJ298" s="5"/>
      <c r="XK298" s="5"/>
      <c r="XL298" s="5"/>
      <c r="XM298" s="5"/>
      <c r="XN298" s="5"/>
      <c r="XO298" s="5"/>
      <c r="XP298" s="5"/>
      <c r="XQ298" s="5"/>
      <c r="XR298" s="5"/>
      <c r="XS298" s="5"/>
      <c r="XT298" s="5"/>
      <c r="XU298" s="5"/>
      <c r="XV298" s="5"/>
      <c r="XW298" s="5"/>
      <c r="XX298" s="5"/>
      <c r="XY298" s="5"/>
      <c r="XZ298" s="5"/>
      <c r="YA298" s="5"/>
      <c r="YB298" s="5"/>
      <c r="YC298" s="5"/>
      <c r="YD298" s="5"/>
      <c r="YE298" s="5"/>
      <c r="YF298" s="5"/>
      <c r="YG298" s="5"/>
      <c r="YH298" s="5"/>
      <c r="YI298" s="5"/>
      <c r="YJ298" s="5"/>
      <c r="YK298" s="5"/>
      <c r="YL298" s="5"/>
      <c r="YM298" s="5"/>
      <c r="YN298" s="5"/>
      <c r="YO298" s="5"/>
      <c r="YP298" s="5"/>
      <c r="YQ298" s="5"/>
      <c r="YR298" s="5"/>
      <c r="YS298" s="5"/>
      <c r="YT298" s="5"/>
      <c r="YU298" s="5"/>
      <c r="YV298" s="5"/>
      <c r="YW298" s="5"/>
      <c r="YX298" s="5"/>
      <c r="YY298" s="5"/>
      <c r="YZ298" s="5"/>
      <c r="ZA298" s="5"/>
      <c r="ZB298" s="5"/>
      <c r="ZC298" s="5"/>
      <c r="ZD298" s="5"/>
      <c r="ZE298" s="5"/>
      <c r="ZF298" s="5"/>
      <c r="ZG298" s="5"/>
      <c r="ZH298" s="5"/>
      <c r="ZI298" s="5"/>
      <c r="ZJ298" s="5"/>
      <c r="ZK298" s="5"/>
      <c r="ZL298" s="5"/>
      <c r="ZM298" s="5"/>
      <c r="ZN298" s="5"/>
      <c r="ZO298" s="5"/>
      <c r="ZP298" s="5"/>
      <c r="ZQ298" s="5"/>
      <c r="ZR298" s="5"/>
      <c r="ZS298" s="5"/>
      <c r="ZT298" s="5"/>
      <c r="ZU298" s="5"/>
      <c r="ZV298" s="5"/>
      <c r="ZW298" s="5"/>
      <c r="ZX298" s="5"/>
      <c r="ZY298" s="5"/>
      <c r="ZZ298" s="5"/>
      <c r="AAA298" s="5"/>
      <c r="AAB298" s="5"/>
      <c r="AAC298" s="5"/>
      <c r="AAD298" s="5"/>
      <c r="AAE298" s="5"/>
      <c r="AAF298" s="5"/>
      <c r="AAG298" s="5"/>
      <c r="AAH298" s="5"/>
      <c r="AAI298" s="5"/>
      <c r="AAJ298" s="5"/>
      <c r="AAK298" s="5"/>
      <c r="AAL298" s="5"/>
      <c r="AAM298" s="5"/>
      <c r="AAN298" s="5"/>
      <c r="AAO298" s="5"/>
      <c r="AAP298" s="5"/>
      <c r="AAQ298" s="5"/>
      <c r="AAR298" s="5"/>
      <c r="AAS298" s="5"/>
      <c r="AAT298" s="5"/>
      <c r="AAU298" s="5"/>
      <c r="AAV298" s="5"/>
      <c r="AAW298" s="5"/>
      <c r="AAX298" s="5"/>
      <c r="AAY298" s="5"/>
      <c r="AAZ298" s="5"/>
      <c r="ABA298" s="5"/>
      <c r="ABB298" s="5"/>
      <c r="ABC298" s="5"/>
      <c r="ABD298" s="5"/>
      <c r="ABE298" s="5"/>
      <c r="ABF298" s="5"/>
      <c r="ABG298" s="5"/>
      <c r="ABH298" s="5"/>
      <c r="ABI298" s="5"/>
      <c r="ABJ298" s="5"/>
      <c r="ABK298" s="5"/>
      <c r="ABL298" s="5"/>
      <c r="ABM298" s="5"/>
      <c r="ABN298" s="5"/>
      <c r="ABO298" s="5"/>
      <c r="ABP298" s="5"/>
      <c r="ABQ298" s="5"/>
      <c r="ABR298" s="5"/>
      <c r="ABS298" s="5"/>
      <c r="ABT298" s="5"/>
      <c r="ABU298" s="5"/>
      <c r="ABV298" s="5"/>
      <c r="ABW298" s="5"/>
      <c r="ABX298" s="5"/>
      <c r="ABY298" s="5"/>
      <c r="ABZ298" s="5"/>
      <c r="ACA298" s="5"/>
      <c r="ACB298" s="5"/>
      <c r="ACC298" s="5"/>
      <c r="ACD298" s="5"/>
      <c r="ACE298" s="5"/>
      <c r="ACF298" s="5"/>
      <c r="ACG298" s="5"/>
      <c r="ACH298" s="5"/>
      <c r="ACI298" s="5"/>
      <c r="ACJ298" s="5"/>
      <c r="ACK298" s="5"/>
      <c r="ACL298" s="5"/>
      <c r="ACM298" s="5"/>
      <c r="ACN298" s="5"/>
      <c r="ACO298" s="5"/>
      <c r="ACP298" s="5"/>
      <c r="ACQ298" s="5"/>
      <c r="ACR298" s="5"/>
      <c r="ACS298" s="5"/>
      <c r="ACT298" s="5"/>
      <c r="ACU298" s="5"/>
      <c r="ACV298" s="5"/>
      <c r="ACW298" s="5"/>
      <c r="ACX298" s="5"/>
      <c r="ACY298" s="5"/>
      <c r="ACZ298" s="5"/>
      <c r="ADA298" s="5"/>
      <c r="ADB298" s="5"/>
      <c r="ADC298" s="5"/>
      <c r="ADD298" s="5"/>
      <c r="ADE298" s="5"/>
      <c r="ADF298" s="5"/>
      <c r="ADG298" s="5"/>
      <c r="ADH298" s="5"/>
      <c r="ADI298" s="5"/>
      <c r="ADJ298" s="5"/>
      <c r="ADK298" s="5"/>
      <c r="ADL298" s="5"/>
      <c r="ADM298" s="5"/>
      <c r="ADN298" s="5"/>
      <c r="ADO298" s="5"/>
      <c r="ADP298" s="5"/>
      <c r="ADQ298" s="5"/>
      <c r="ADR298" s="5"/>
      <c r="ADS298" s="5"/>
      <c r="ADT298" s="5"/>
      <c r="ADU298" s="5"/>
      <c r="ADV298" s="5"/>
      <c r="ADW298" s="5"/>
      <c r="ADX298" s="5"/>
      <c r="ADY298" s="5"/>
      <c r="ADZ298" s="5"/>
      <c r="AEA298" s="5"/>
      <c r="AEB298" s="5"/>
      <c r="AEC298" s="5"/>
      <c r="AED298" s="5"/>
      <c r="AEE298" s="5"/>
      <c r="AEF298" s="5"/>
      <c r="AEG298" s="5"/>
      <c r="AEH298" s="5"/>
      <c r="AEI298" s="5"/>
      <c r="AEJ298" s="5"/>
      <c r="AEK298" s="5"/>
      <c r="AEL298" s="5"/>
      <c r="AEM298" s="5"/>
      <c r="AEN298" s="5"/>
      <c r="AEO298" s="5"/>
      <c r="AEP298" s="5"/>
      <c r="AEQ298" s="5"/>
      <c r="AER298" s="5"/>
      <c r="AES298" s="5"/>
      <c r="AET298" s="5"/>
      <c r="AEU298" s="5"/>
      <c r="AEV298" s="5"/>
      <c r="AEW298" s="5"/>
      <c r="AEX298" s="5"/>
      <c r="AEY298" s="5"/>
      <c r="AEZ298" s="5"/>
      <c r="AFA298" s="5"/>
      <c r="AFB298" s="5"/>
      <c r="AFC298" s="5"/>
      <c r="AFD298" s="5"/>
      <c r="AFE298" s="5"/>
      <c r="AFF298" s="5"/>
      <c r="AFG298" s="5"/>
      <c r="AFH298" s="5"/>
      <c r="AFI298" s="5"/>
      <c r="AFJ298" s="5"/>
      <c r="AFK298" s="5"/>
      <c r="AFL298" s="5"/>
      <c r="AFM298" s="5"/>
      <c r="AFN298" s="5"/>
      <c r="AFO298" s="5"/>
      <c r="AFP298" s="5"/>
      <c r="AFQ298" s="5"/>
      <c r="AFR298" s="5"/>
      <c r="AFS298" s="5"/>
      <c r="AFT298" s="5"/>
      <c r="AFU298" s="5"/>
      <c r="AFV298" s="5"/>
      <c r="AFW298" s="5"/>
      <c r="AFX298" s="5"/>
      <c r="AFY298" s="5"/>
      <c r="AFZ298" s="5"/>
      <c r="AGA298" s="5"/>
      <c r="AGB298" s="5"/>
      <c r="AGC298" s="5"/>
      <c r="AGD298" s="5"/>
      <c r="AGE298" s="5"/>
      <c r="AGF298" s="5"/>
      <c r="AGG298" s="5"/>
      <c r="AGH298" s="5"/>
      <c r="AGI298" s="5"/>
      <c r="AGJ298" s="5"/>
      <c r="AGK298" s="5"/>
      <c r="AGL298" s="5"/>
      <c r="AGM298" s="5"/>
      <c r="AGN298" s="5"/>
      <c r="AGO298" s="5"/>
      <c r="AGP298" s="5"/>
      <c r="AGQ298" s="5"/>
      <c r="AGR298" s="5"/>
      <c r="AGS298" s="5"/>
      <c r="AGT298" s="5"/>
      <c r="AGU298" s="5"/>
      <c r="AGV298" s="5"/>
      <c r="AGW298" s="5"/>
      <c r="AGX298" s="5"/>
      <c r="AGY298" s="5"/>
      <c r="AGZ298" s="5"/>
      <c r="AHA298" s="5"/>
      <c r="AHB298" s="5"/>
      <c r="AHC298" s="5"/>
      <c r="AHD298" s="5"/>
      <c r="AHE298" s="5"/>
      <c r="AHF298" s="5"/>
      <c r="AHG298" s="5"/>
      <c r="AHH298" s="5"/>
      <c r="AHI298" s="5"/>
      <c r="AHJ298" s="5"/>
      <c r="AHK298" s="5"/>
      <c r="AHL298" s="5"/>
      <c r="AHM298" s="5"/>
      <c r="AHN298" s="5"/>
      <c r="AHO298" s="5"/>
      <c r="AHP298" s="5"/>
      <c r="AHQ298" s="5"/>
      <c r="AHR298" s="5"/>
      <c r="AHS298" s="5"/>
      <c r="AHT298" s="5"/>
      <c r="AHU298" s="5"/>
      <c r="AHV298" s="5"/>
      <c r="AHW298" s="5"/>
      <c r="AHX298" s="5"/>
      <c r="AHY298" s="5"/>
      <c r="AHZ298" s="5"/>
      <c r="AIA298" s="5"/>
      <c r="AIB298" s="5"/>
      <c r="AIC298" s="5"/>
      <c r="AID298" s="5"/>
      <c r="AIE298" s="5"/>
      <c r="AIF298" s="5"/>
      <c r="AIG298" s="5"/>
      <c r="AIH298" s="5"/>
      <c r="AII298" s="5"/>
      <c r="AIJ298" s="5"/>
      <c r="AIK298" s="5"/>
      <c r="AIL298" s="5"/>
      <c r="AIM298" s="5"/>
      <c r="AIN298" s="5"/>
      <c r="AIO298" s="5"/>
      <c r="AIP298" s="5"/>
      <c r="AIQ298" s="5"/>
      <c r="AIR298" s="5"/>
      <c r="AIS298" s="5"/>
      <c r="AIT298" s="5"/>
      <c r="AIU298" s="5"/>
      <c r="AIV298" s="5"/>
      <c r="AIW298" s="5"/>
      <c r="AIX298" s="5"/>
      <c r="AIY298" s="5"/>
      <c r="AIZ298" s="5"/>
      <c r="AJA298" s="5"/>
      <c r="AJB298" s="5"/>
      <c r="AJC298" s="5"/>
      <c r="AJD298" s="5"/>
      <c r="AJE298" s="5"/>
      <c r="AJF298" s="5"/>
      <c r="AJG298" s="5"/>
      <c r="AJH298" s="5"/>
      <c r="AJI298" s="5"/>
      <c r="AJJ298" s="5"/>
      <c r="AJK298" s="5"/>
      <c r="AJL298" s="5"/>
      <c r="AJM298" s="5"/>
      <c r="AJN298" s="5"/>
      <c r="AJO298" s="5"/>
      <c r="AJP298" s="5"/>
      <c r="AJQ298" s="5"/>
      <c r="AJR298" s="5"/>
      <c r="AJS298" s="5"/>
      <c r="AJT298" s="5"/>
      <c r="AJU298" s="5"/>
      <c r="AJV298" s="5"/>
      <c r="AJW298" s="5"/>
      <c r="AJX298" s="5"/>
      <c r="AJY298" s="5"/>
      <c r="AJZ298" s="5"/>
      <c r="AKA298" s="5"/>
      <c r="AKB298" s="5"/>
      <c r="AKC298" s="5"/>
      <c r="AKD298" s="5"/>
      <c r="AKE298" s="5"/>
      <c r="AKF298" s="5"/>
      <c r="AKG298" s="5"/>
      <c r="AKH298" s="5"/>
      <c r="AKI298" s="5"/>
      <c r="AKJ298" s="5"/>
      <c r="AKK298" s="5"/>
      <c r="AKL298" s="5"/>
      <c r="AKM298" s="5"/>
      <c r="AKN298" s="5"/>
      <c r="AKO298" s="5"/>
      <c r="AKP298" s="5"/>
      <c r="AKQ298" s="5"/>
      <c r="AKR298" s="5"/>
      <c r="AKS298" s="5"/>
      <c r="AKT298" s="5"/>
      <c r="AKU298" s="5"/>
      <c r="AKV298" s="5"/>
      <c r="AKW298" s="5"/>
      <c r="AKX298" s="5"/>
      <c r="AKY298" s="5"/>
      <c r="AKZ298" s="5"/>
      <c r="ALA298" s="5"/>
      <c r="ALB298" s="5"/>
      <c r="ALC298" s="5"/>
      <c r="ALD298" s="5"/>
      <c r="ALE298" s="5"/>
      <c r="ALF298" s="5"/>
      <c r="ALG298" s="5"/>
      <c r="ALH298" s="5"/>
      <c r="ALI298" s="5"/>
      <c r="ALJ298" s="5"/>
      <c r="ALK298" s="5"/>
      <c r="ALL298" s="5"/>
      <c r="ALM298" s="5"/>
      <c r="ALN298" s="5"/>
      <c r="ALO298" s="5"/>
      <c r="ALP298" s="5"/>
      <c r="ALQ298" s="5"/>
      <c r="ALR298" s="5"/>
      <c r="ALS298" s="5"/>
      <c r="ALT298" s="5"/>
      <c r="ALU298" s="5"/>
      <c r="ALV298" s="5"/>
      <c r="ALW298" s="5"/>
      <c r="ALX298" s="5"/>
      <c r="ALY298" s="5"/>
      <c r="ALZ298" s="5"/>
      <c r="AMA298" s="5"/>
      <c r="AMB298" s="5"/>
      <c r="AMC298" s="5"/>
      <c r="AMD298" s="5"/>
      <c r="AME298" s="5"/>
      <c r="AMF298" s="5"/>
      <c r="AMG298" s="5"/>
      <c r="AMH298" s="5"/>
      <c r="AMI298" s="5"/>
      <c r="AMJ298" s="5"/>
      <c r="AMK298" s="5"/>
    </row>
    <row r="299" spans="1:1025" ht="81" customHeight="1">
      <c r="A299" s="25">
        <v>1</v>
      </c>
      <c r="B299" s="103" t="s">
        <v>462</v>
      </c>
      <c r="C299" s="107">
        <v>1966</v>
      </c>
      <c r="D299" s="107" t="s">
        <v>37</v>
      </c>
      <c r="E299" s="184" t="s">
        <v>330</v>
      </c>
      <c r="F299" s="107">
        <v>2</v>
      </c>
      <c r="G299" s="107">
        <v>1</v>
      </c>
      <c r="H299" s="290">
        <v>426.3</v>
      </c>
      <c r="I299" s="290">
        <v>358.8</v>
      </c>
      <c r="J299" s="290">
        <v>387.6</v>
      </c>
      <c r="K299" s="291">
        <v>12</v>
      </c>
      <c r="L299" s="295">
        <f>P299</f>
        <v>1504308.71</v>
      </c>
      <c r="M299" s="116" t="s">
        <v>37</v>
      </c>
      <c r="N299" s="116" t="s">
        <v>37</v>
      </c>
      <c r="O299" s="116" t="s">
        <v>37</v>
      </c>
      <c r="P299" s="115">
        <f>383289.59+59350.16+370613.05+579650.01+111405.9</f>
        <v>1504308.71</v>
      </c>
      <c r="Q299" s="115" t="s">
        <v>39</v>
      </c>
      <c r="R299" s="19" t="s">
        <v>463</v>
      </c>
      <c r="S299" s="38">
        <v>9018.1299999999992</v>
      </c>
      <c r="T299" s="38">
        <v>9018.1299999999992</v>
      </c>
      <c r="U299" s="35">
        <v>42369</v>
      </c>
      <c r="V299" s="11">
        <v>5</v>
      </c>
    </row>
    <row r="300" spans="1:1025" ht="68.25" customHeight="1">
      <c r="A300" s="25">
        <v>2</v>
      </c>
      <c r="B300" s="103" t="s">
        <v>464</v>
      </c>
      <c r="C300" s="107" t="s">
        <v>465</v>
      </c>
      <c r="D300" s="107">
        <v>1964</v>
      </c>
      <c r="E300" s="184" t="s">
        <v>466</v>
      </c>
      <c r="F300" s="107">
        <v>2</v>
      </c>
      <c r="G300" s="107">
        <v>1</v>
      </c>
      <c r="H300" s="290">
        <v>226.2</v>
      </c>
      <c r="I300" s="290">
        <v>195.7</v>
      </c>
      <c r="J300" s="290">
        <v>190.2</v>
      </c>
      <c r="K300" s="291">
        <v>4</v>
      </c>
      <c r="L300" s="295">
        <f>P300</f>
        <v>940021.88</v>
      </c>
      <c r="M300" s="116" t="s">
        <v>37</v>
      </c>
      <c r="N300" s="116" t="s">
        <v>37</v>
      </c>
      <c r="O300" s="116" t="s">
        <v>37</v>
      </c>
      <c r="P300" s="115">
        <f>495757.38+35346.08+312080.31+96838.11</f>
        <v>940021.88</v>
      </c>
      <c r="Q300" s="115" t="s">
        <v>39</v>
      </c>
      <c r="R300" s="19" t="s">
        <v>467</v>
      </c>
      <c r="S300" s="38">
        <v>7273.3</v>
      </c>
      <c r="T300" s="38">
        <v>7273.3</v>
      </c>
      <c r="U300" s="35">
        <v>42369</v>
      </c>
      <c r="V300" s="11">
        <v>4</v>
      </c>
    </row>
    <row r="301" spans="1:1025" s="179" customFormat="1" ht="38.25" customHeight="1">
      <c r="A301" s="245" t="s">
        <v>468</v>
      </c>
      <c r="B301" s="246"/>
      <c r="C301" s="246"/>
      <c r="D301" s="246"/>
      <c r="E301" s="246"/>
      <c r="F301" s="246"/>
      <c r="G301" s="247"/>
      <c r="H301" s="292">
        <f t="shared" ref="H301:Q301" si="49">SUM(H299:H300)</f>
        <v>652.5</v>
      </c>
      <c r="I301" s="292">
        <f t="shared" si="49"/>
        <v>554.5</v>
      </c>
      <c r="J301" s="292">
        <f t="shared" si="49"/>
        <v>577.79999999999995</v>
      </c>
      <c r="K301" s="293">
        <f t="shared" si="49"/>
        <v>16</v>
      </c>
      <c r="L301" s="292">
        <f t="shared" si="49"/>
        <v>2444330.59</v>
      </c>
      <c r="M301" s="181">
        <f t="shared" si="49"/>
        <v>0</v>
      </c>
      <c r="N301" s="181">
        <f t="shared" si="49"/>
        <v>0</v>
      </c>
      <c r="O301" s="181">
        <f t="shared" si="49"/>
        <v>0</v>
      </c>
      <c r="P301" s="181">
        <f t="shared" si="49"/>
        <v>2444330.59</v>
      </c>
      <c r="Q301" s="28">
        <f t="shared" si="49"/>
        <v>0</v>
      </c>
      <c r="R301" s="40" t="s">
        <v>105</v>
      </c>
      <c r="S301" s="40" t="s">
        <v>105</v>
      </c>
      <c r="T301" s="41" t="s">
        <v>105</v>
      </c>
      <c r="U301" s="40" t="s">
        <v>105</v>
      </c>
      <c r="V301" s="178"/>
    </row>
    <row r="302" spans="1:1025" s="364" customFormat="1" ht="32.25" customHeight="1">
      <c r="A302" s="378" t="s">
        <v>469</v>
      </c>
      <c r="B302" s="378"/>
      <c r="C302" s="378"/>
      <c r="D302" s="378"/>
      <c r="E302" s="378"/>
      <c r="F302" s="378"/>
      <c r="G302" s="378"/>
      <c r="H302" s="288">
        <f t="shared" ref="H302:P302" si="50">H198+H202+H216+H220+H226+H245+H253+H256+H260+H263+H266+H269+H272+H276+H279+H283+H289+H293+H297+H301</f>
        <v>133045.34</v>
      </c>
      <c r="I302" s="286">
        <f t="shared" si="50"/>
        <v>115819.64</v>
      </c>
      <c r="J302" s="288">
        <f t="shared" si="50"/>
        <v>77992.25</v>
      </c>
      <c r="K302" s="296">
        <f t="shared" si="50"/>
        <v>5325</v>
      </c>
      <c r="L302" s="288">
        <f t="shared" si="50"/>
        <v>115965196.70999999</v>
      </c>
      <c r="M302" s="288">
        <f t="shared" si="50"/>
        <v>0</v>
      </c>
      <c r="N302" s="288">
        <f t="shared" si="50"/>
        <v>0</v>
      </c>
      <c r="O302" s="288">
        <f t="shared" si="50"/>
        <v>0</v>
      </c>
      <c r="P302" s="288">
        <f t="shared" si="50"/>
        <v>115965196.70999999</v>
      </c>
      <c r="Q302" s="288">
        <v>0</v>
      </c>
      <c r="R302" s="379" t="s">
        <v>105</v>
      </c>
      <c r="S302" s="379" t="s">
        <v>105</v>
      </c>
      <c r="T302" s="380" t="s">
        <v>105</v>
      </c>
      <c r="U302" s="379" t="s">
        <v>105</v>
      </c>
    </row>
    <row r="303" spans="1:1025" s="175" customFormat="1" ht="33.75" customHeight="1">
      <c r="A303" s="243" t="s">
        <v>470</v>
      </c>
      <c r="B303" s="243"/>
      <c r="C303" s="243"/>
      <c r="D303" s="243"/>
      <c r="E303" s="243"/>
      <c r="F303" s="243"/>
      <c r="G303" s="243"/>
      <c r="H303" s="243"/>
      <c r="I303" s="243"/>
      <c r="J303" s="243"/>
      <c r="K303" s="243"/>
      <c r="L303" s="243"/>
      <c r="M303" s="243"/>
      <c r="N303" s="243"/>
      <c r="O303" s="243"/>
      <c r="P303" s="243"/>
      <c r="Q303" s="243"/>
      <c r="R303" s="243"/>
      <c r="S303" s="243"/>
      <c r="T303" s="243"/>
      <c r="U303" s="243"/>
      <c r="V303" s="173"/>
      <c r="W303" s="174"/>
      <c r="X303" s="174"/>
      <c r="Y303" s="174"/>
      <c r="Z303" s="174"/>
      <c r="AA303" s="174"/>
      <c r="AB303" s="174"/>
      <c r="AC303" s="174"/>
      <c r="AD303" s="174"/>
      <c r="AE303" s="174"/>
      <c r="AF303" s="174"/>
      <c r="AG303" s="174"/>
      <c r="AH303" s="174"/>
      <c r="AI303" s="174"/>
      <c r="AJ303" s="174"/>
      <c r="AK303" s="174"/>
      <c r="AL303" s="174"/>
      <c r="AM303" s="174"/>
      <c r="AN303" s="174"/>
      <c r="AO303" s="174"/>
      <c r="AP303" s="174"/>
      <c r="AQ303" s="174"/>
      <c r="AR303" s="174"/>
      <c r="AS303" s="174"/>
      <c r="AT303" s="174"/>
      <c r="AU303" s="174"/>
      <c r="AV303" s="174"/>
      <c r="AW303" s="174"/>
      <c r="AX303" s="174"/>
      <c r="AY303" s="174"/>
      <c r="AZ303" s="174"/>
      <c r="BA303" s="174"/>
      <c r="BB303" s="174"/>
      <c r="BC303" s="174"/>
      <c r="BD303" s="174"/>
      <c r="BE303" s="174"/>
      <c r="BF303" s="174"/>
      <c r="BG303" s="174"/>
      <c r="BH303" s="174"/>
      <c r="BI303" s="174"/>
      <c r="BJ303" s="174"/>
      <c r="BK303" s="174"/>
      <c r="BL303" s="174"/>
      <c r="BM303" s="174"/>
      <c r="BN303" s="174"/>
      <c r="BO303" s="174"/>
      <c r="BP303" s="174"/>
      <c r="BQ303" s="174"/>
      <c r="BR303" s="174"/>
      <c r="BS303" s="174"/>
      <c r="BT303" s="174"/>
      <c r="BU303" s="174"/>
      <c r="BV303" s="174"/>
      <c r="BW303" s="174"/>
      <c r="BX303" s="174"/>
      <c r="BY303" s="174"/>
      <c r="BZ303" s="174"/>
      <c r="CA303" s="174"/>
      <c r="CB303" s="174"/>
      <c r="CC303" s="174"/>
      <c r="CD303" s="174"/>
      <c r="CE303" s="174"/>
      <c r="CF303" s="174"/>
      <c r="CG303" s="174"/>
      <c r="CH303" s="174"/>
      <c r="CI303" s="174"/>
      <c r="CJ303" s="174"/>
      <c r="CK303" s="174"/>
      <c r="CL303" s="174"/>
      <c r="CM303" s="174"/>
      <c r="CN303" s="174"/>
      <c r="CO303" s="174"/>
      <c r="CP303" s="174"/>
      <c r="CQ303" s="174"/>
      <c r="CR303" s="174"/>
      <c r="CS303" s="174"/>
      <c r="CT303" s="174"/>
      <c r="CU303" s="174"/>
      <c r="CV303" s="174"/>
      <c r="CW303" s="174"/>
      <c r="CX303" s="174"/>
      <c r="CY303" s="174"/>
      <c r="CZ303" s="174"/>
      <c r="DA303" s="174"/>
      <c r="DB303" s="174"/>
      <c r="DC303" s="174"/>
      <c r="DD303" s="174"/>
      <c r="DE303" s="174"/>
      <c r="DF303" s="174"/>
      <c r="DG303" s="174"/>
      <c r="DH303" s="174"/>
      <c r="DI303" s="174"/>
      <c r="DJ303" s="174"/>
      <c r="DK303" s="174"/>
      <c r="DL303" s="174"/>
      <c r="DM303" s="174"/>
      <c r="DN303" s="174"/>
      <c r="DO303" s="174"/>
      <c r="DP303" s="174"/>
      <c r="DQ303" s="174"/>
      <c r="DR303" s="174"/>
      <c r="DS303" s="174"/>
      <c r="DT303" s="174"/>
      <c r="DU303" s="174"/>
      <c r="DV303" s="174"/>
      <c r="DW303" s="174"/>
      <c r="DX303" s="174"/>
      <c r="DY303" s="174"/>
      <c r="DZ303" s="174"/>
      <c r="EA303" s="174"/>
      <c r="EB303" s="174"/>
      <c r="EC303" s="174"/>
      <c r="ED303" s="174"/>
      <c r="EE303" s="174"/>
      <c r="EF303" s="174"/>
      <c r="EG303" s="174"/>
      <c r="EH303" s="174"/>
      <c r="EI303" s="174"/>
      <c r="EJ303" s="174"/>
      <c r="EK303" s="174"/>
      <c r="EL303" s="174"/>
      <c r="EM303" s="174"/>
      <c r="EN303" s="174"/>
      <c r="EO303" s="174"/>
      <c r="EP303" s="174"/>
      <c r="EQ303" s="174"/>
      <c r="ER303" s="174"/>
      <c r="ES303" s="174"/>
      <c r="ET303" s="174"/>
      <c r="EU303" s="174"/>
      <c r="EV303" s="174"/>
      <c r="EW303" s="174"/>
      <c r="EX303" s="174"/>
      <c r="EY303" s="174"/>
      <c r="EZ303" s="174"/>
      <c r="FA303" s="174"/>
      <c r="FB303" s="174"/>
      <c r="FC303" s="174"/>
      <c r="FD303" s="174"/>
      <c r="FE303" s="174"/>
      <c r="FF303" s="174"/>
      <c r="FG303" s="174"/>
      <c r="FH303" s="174"/>
      <c r="FI303" s="174"/>
      <c r="FJ303" s="174"/>
      <c r="FK303" s="174"/>
      <c r="FL303" s="174"/>
      <c r="FM303" s="174"/>
      <c r="FN303" s="174"/>
      <c r="FO303" s="174"/>
      <c r="FP303" s="174"/>
      <c r="FQ303" s="174"/>
      <c r="FR303" s="174"/>
      <c r="FS303" s="174"/>
      <c r="FT303" s="174"/>
      <c r="FU303" s="174"/>
      <c r="FV303" s="174"/>
      <c r="FW303" s="174"/>
      <c r="FX303" s="174"/>
      <c r="FY303" s="174"/>
      <c r="FZ303" s="174"/>
      <c r="GA303" s="174"/>
      <c r="GB303" s="174"/>
      <c r="GC303" s="174"/>
      <c r="GD303" s="174"/>
      <c r="GE303" s="174"/>
      <c r="GF303" s="174"/>
      <c r="GG303" s="174"/>
      <c r="GH303" s="174"/>
      <c r="GI303" s="174"/>
      <c r="GJ303" s="174"/>
      <c r="GK303" s="174"/>
      <c r="GL303" s="174"/>
      <c r="GM303" s="174"/>
      <c r="GN303" s="174"/>
      <c r="GO303" s="174"/>
      <c r="GP303" s="174"/>
      <c r="GQ303" s="174"/>
      <c r="GR303" s="174"/>
      <c r="GS303" s="174"/>
      <c r="GT303" s="174"/>
      <c r="GU303" s="174"/>
      <c r="GV303" s="174"/>
      <c r="GW303" s="174"/>
      <c r="GX303" s="174"/>
      <c r="GY303" s="174"/>
      <c r="GZ303" s="174"/>
      <c r="HA303" s="174"/>
      <c r="HB303" s="174"/>
      <c r="HC303" s="174"/>
      <c r="HD303" s="174"/>
      <c r="HE303" s="174"/>
      <c r="HF303" s="174"/>
      <c r="HG303" s="174"/>
      <c r="HH303" s="174"/>
      <c r="HI303" s="174"/>
      <c r="HJ303" s="174"/>
      <c r="HK303" s="174"/>
      <c r="HL303" s="174"/>
      <c r="HM303" s="174"/>
      <c r="HN303" s="174"/>
      <c r="HO303" s="174"/>
      <c r="HP303" s="174"/>
      <c r="HQ303" s="174"/>
      <c r="HR303" s="174"/>
      <c r="HS303" s="174"/>
      <c r="HT303" s="174"/>
      <c r="HU303" s="174"/>
      <c r="HV303" s="174"/>
      <c r="HW303" s="174"/>
      <c r="HX303" s="174"/>
      <c r="HY303" s="174"/>
      <c r="HZ303" s="174"/>
      <c r="IA303" s="174"/>
      <c r="IB303" s="174"/>
      <c r="IC303" s="174"/>
      <c r="ID303" s="174"/>
      <c r="IE303" s="174"/>
      <c r="IF303" s="174"/>
      <c r="IG303" s="174"/>
      <c r="IH303" s="174"/>
      <c r="II303" s="174"/>
      <c r="IJ303" s="174"/>
      <c r="IK303" s="174"/>
      <c r="IL303" s="174"/>
      <c r="IM303" s="174"/>
      <c r="IN303" s="174"/>
      <c r="IO303" s="174"/>
      <c r="IP303" s="174"/>
      <c r="IQ303" s="174"/>
      <c r="IR303" s="174"/>
      <c r="IS303" s="174"/>
      <c r="IT303" s="174"/>
      <c r="IU303" s="174"/>
      <c r="IV303" s="174"/>
      <c r="IW303" s="174"/>
      <c r="IX303" s="174"/>
      <c r="IY303" s="174"/>
      <c r="IZ303" s="174"/>
      <c r="JA303" s="174"/>
      <c r="JB303" s="174"/>
      <c r="JC303" s="174"/>
      <c r="JD303" s="174"/>
      <c r="JE303" s="174"/>
      <c r="JF303" s="174"/>
      <c r="JG303" s="174"/>
      <c r="JH303" s="174"/>
      <c r="JI303" s="174"/>
      <c r="JJ303" s="174"/>
      <c r="JK303" s="174"/>
      <c r="JL303" s="174"/>
      <c r="JM303" s="174"/>
      <c r="JN303" s="174"/>
      <c r="JO303" s="174"/>
      <c r="JP303" s="174"/>
      <c r="JQ303" s="174"/>
      <c r="JR303" s="174"/>
      <c r="JS303" s="174"/>
      <c r="JT303" s="174"/>
      <c r="JU303" s="174"/>
      <c r="JV303" s="174"/>
      <c r="JW303" s="174"/>
      <c r="JX303" s="174"/>
      <c r="JY303" s="174"/>
      <c r="JZ303" s="174"/>
      <c r="KA303" s="174"/>
      <c r="KB303" s="174"/>
      <c r="KC303" s="174"/>
      <c r="KD303" s="174"/>
      <c r="KE303" s="174"/>
      <c r="KF303" s="174"/>
      <c r="KG303" s="174"/>
      <c r="KH303" s="174"/>
      <c r="KI303" s="174"/>
      <c r="KJ303" s="174"/>
      <c r="KK303" s="174"/>
      <c r="KL303" s="174"/>
      <c r="KM303" s="174"/>
      <c r="KN303" s="174"/>
      <c r="KO303" s="174"/>
      <c r="KP303" s="174"/>
      <c r="KQ303" s="174"/>
      <c r="KR303" s="174"/>
      <c r="KS303" s="174"/>
      <c r="KT303" s="174"/>
      <c r="KU303" s="174"/>
      <c r="KV303" s="174"/>
      <c r="KW303" s="174"/>
      <c r="KX303" s="174"/>
      <c r="KY303" s="174"/>
      <c r="KZ303" s="174"/>
      <c r="LA303" s="174"/>
      <c r="LB303" s="174"/>
      <c r="LC303" s="174"/>
      <c r="LD303" s="174"/>
      <c r="LE303" s="174"/>
      <c r="LF303" s="174"/>
      <c r="LG303" s="174"/>
      <c r="LH303" s="174"/>
      <c r="LI303" s="174"/>
      <c r="LJ303" s="174"/>
      <c r="LK303" s="174"/>
      <c r="LL303" s="174"/>
      <c r="LM303" s="174"/>
      <c r="LN303" s="174"/>
      <c r="LO303" s="174"/>
      <c r="LP303" s="174"/>
      <c r="LQ303" s="174"/>
      <c r="LR303" s="174"/>
      <c r="LS303" s="174"/>
      <c r="LT303" s="174"/>
      <c r="LU303" s="174"/>
      <c r="LV303" s="174"/>
      <c r="LW303" s="174"/>
      <c r="LX303" s="174"/>
      <c r="LY303" s="174"/>
      <c r="LZ303" s="174"/>
      <c r="MA303" s="174"/>
      <c r="MB303" s="174"/>
      <c r="MC303" s="174"/>
      <c r="MD303" s="174"/>
      <c r="ME303" s="174"/>
      <c r="MF303" s="174"/>
      <c r="MG303" s="174"/>
      <c r="MH303" s="174"/>
      <c r="MI303" s="174"/>
      <c r="MJ303" s="174"/>
      <c r="MK303" s="174"/>
      <c r="ML303" s="174"/>
      <c r="MM303" s="174"/>
      <c r="MN303" s="174"/>
      <c r="MO303" s="174"/>
      <c r="MP303" s="174"/>
      <c r="MQ303" s="174"/>
      <c r="MR303" s="174"/>
      <c r="MS303" s="174"/>
      <c r="MT303" s="174"/>
      <c r="MU303" s="174"/>
      <c r="MV303" s="174"/>
      <c r="MW303" s="174"/>
      <c r="MX303" s="174"/>
      <c r="MY303" s="174"/>
      <c r="MZ303" s="174"/>
      <c r="NA303" s="174"/>
      <c r="NB303" s="174"/>
      <c r="NC303" s="174"/>
      <c r="ND303" s="174"/>
      <c r="NE303" s="174"/>
      <c r="NF303" s="174"/>
      <c r="NG303" s="174"/>
      <c r="NH303" s="174"/>
      <c r="NI303" s="174"/>
      <c r="NJ303" s="174"/>
      <c r="NK303" s="174"/>
      <c r="NL303" s="174"/>
      <c r="NM303" s="174"/>
      <c r="NN303" s="174"/>
      <c r="NO303" s="174"/>
      <c r="NP303" s="174"/>
      <c r="NQ303" s="174"/>
      <c r="NR303" s="174"/>
      <c r="NS303" s="174"/>
      <c r="NT303" s="174"/>
      <c r="NU303" s="174"/>
      <c r="NV303" s="174"/>
      <c r="NW303" s="174"/>
      <c r="NX303" s="174"/>
      <c r="NY303" s="174"/>
      <c r="NZ303" s="174"/>
      <c r="OA303" s="174"/>
      <c r="OB303" s="174"/>
      <c r="OC303" s="174"/>
      <c r="OD303" s="174"/>
      <c r="OE303" s="174"/>
      <c r="OF303" s="174"/>
      <c r="OG303" s="174"/>
      <c r="OH303" s="174"/>
      <c r="OI303" s="174"/>
      <c r="OJ303" s="174"/>
      <c r="OK303" s="174"/>
      <c r="OL303" s="174"/>
      <c r="OM303" s="174"/>
      <c r="ON303" s="174"/>
      <c r="OO303" s="174"/>
      <c r="OP303" s="174"/>
      <c r="OQ303" s="174"/>
      <c r="OR303" s="174"/>
      <c r="OS303" s="174"/>
      <c r="OT303" s="174"/>
      <c r="OU303" s="174"/>
      <c r="OV303" s="174"/>
      <c r="OW303" s="174"/>
      <c r="OX303" s="174"/>
      <c r="OY303" s="174"/>
      <c r="OZ303" s="174"/>
      <c r="PA303" s="174"/>
      <c r="PB303" s="174"/>
      <c r="PC303" s="174"/>
      <c r="PD303" s="174"/>
      <c r="PE303" s="174"/>
      <c r="PF303" s="174"/>
      <c r="PG303" s="174"/>
      <c r="PH303" s="174"/>
      <c r="PI303" s="174"/>
      <c r="PJ303" s="174"/>
      <c r="PK303" s="174"/>
      <c r="PL303" s="174"/>
      <c r="PM303" s="174"/>
      <c r="PN303" s="174"/>
      <c r="PO303" s="174"/>
      <c r="PP303" s="174"/>
      <c r="PQ303" s="174"/>
      <c r="PR303" s="174"/>
      <c r="PS303" s="174"/>
      <c r="PT303" s="174"/>
      <c r="PU303" s="174"/>
      <c r="PV303" s="174"/>
      <c r="PW303" s="174"/>
      <c r="PX303" s="174"/>
      <c r="PY303" s="174"/>
      <c r="PZ303" s="174"/>
      <c r="QA303" s="174"/>
      <c r="QB303" s="174"/>
      <c r="QC303" s="174"/>
      <c r="QD303" s="174"/>
      <c r="QE303" s="174"/>
      <c r="QF303" s="174"/>
      <c r="QG303" s="174"/>
      <c r="QH303" s="174"/>
      <c r="QI303" s="174"/>
      <c r="QJ303" s="174"/>
      <c r="QK303" s="174"/>
      <c r="QL303" s="174"/>
      <c r="QM303" s="174"/>
      <c r="QN303" s="174"/>
      <c r="QO303" s="174"/>
      <c r="QP303" s="174"/>
      <c r="QQ303" s="174"/>
      <c r="QR303" s="174"/>
      <c r="QS303" s="174"/>
      <c r="QT303" s="174"/>
      <c r="QU303" s="174"/>
      <c r="QV303" s="174"/>
      <c r="QW303" s="174"/>
      <c r="QX303" s="174"/>
      <c r="QY303" s="174"/>
      <c r="QZ303" s="174"/>
      <c r="RA303" s="174"/>
      <c r="RB303" s="174"/>
      <c r="RC303" s="174"/>
      <c r="RD303" s="174"/>
      <c r="RE303" s="174"/>
      <c r="RF303" s="174"/>
      <c r="RG303" s="174"/>
      <c r="RH303" s="174"/>
      <c r="RI303" s="174"/>
      <c r="RJ303" s="174"/>
      <c r="RK303" s="174"/>
      <c r="RL303" s="174"/>
      <c r="RM303" s="174"/>
      <c r="RN303" s="174"/>
      <c r="RO303" s="174"/>
      <c r="RP303" s="174"/>
      <c r="RQ303" s="174"/>
      <c r="RR303" s="174"/>
      <c r="RS303" s="174"/>
      <c r="RT303" s="174"/>
      <c r="RU303" s="174"/>
      <c r="RV303" s="174"/>
      <c r="RW303" s="174"/>
      <c r="RX303" s="174"/>
      <c r="RY303" s="174"/>
      <c r="RZ303" s="174"/>
      <c r="SA303" s="174"/>
      <c r="SB303" s="174"/>
      <c r="SC303" s="174"/>
      <c r="SD303" s="174"/>
      <c r="SE303" s="174"/>
      <c r="SF303" s="174"/>
      <c r="SG303" s="174"/>
      <c r="SH303" s="174"/>
      <c r="SI303" s="174"/>
      <c r="SJ303" s="174"/>
      <c r="SK303" s="174"/>
      <c r="SL303" s="174"/>
      <c r="SM303" s="174"/>
      <c r="SN303" s="174"/>
      <c r="SO303" s="174"/>
      <c r="SP303" s="174"/>
      <c r="SQ303" s="174"/>
      <c r="SR303" s="174"/>
      <c r="SS303" s="174"/>
      <c r="ST303" s="174"/>
      <c r="SU303" s="174"/>
      <c r="SV303" s="174"/>
      <c r="SW303" s="174"/>
      <c r="SX303" s="174"/>
      <c r="SY303" s="174"/>
      <c r="SZ303" s="174"/>
      <c r="TA303" s="174"/>
      <c r="TB303" s="174"/>
      <c r="TC303" s="174"/>
      <c r="TD303" s="174"/>
      <c r="TE303" s="174"/>
      <c r="TF303" s="174"/>
      <c r="TG303" s="174"/>
      <c r="TH303" s="174"/>
      <c r="TI303" s="174"/>
      <c r="TJ303" s="174"/>
      <c r="TK303" s="174"/>
      <c r="TL303" s="174"/>
      <c r="TM303" s="174"/>
      <c r="TN303" s="174"/>
      <c r="TO303" s="174"/>
      <c r="TP303" s="174"/>
      <c r="TQ303" s="174"/>
      <c r="TR303" s="174"/>
      <c r="TS303" s="174"/>
      <c r="TT303" s="174"/>
      <c r="TU303" s="174"/>
      <c r="TV303" s="174"/>
      <c r="TW303" s="174"/>
      <c r="TX303" s="174"/>
      <c r="TY303" s="174"/>
      <c r="TZ303" s="174"/>
      <c r="UA303" s="174"/>
      <c r="UB303" s="174"/>
      <c r="UC303" s="174"/>
      <c r="UD303" s="174"/>
      <c r="UE303" s="174"/>
      <c r="UF303" s="174"/>
      <c r="UG303" s="174"/>
      <c r="UH303" s="174"/>
      <c r="UI303" s="174"/>
      <c r="UJ303" s="174"/>
      <c r="UK303" s="174"/>
      <c r="UL303" s="174"/>
      <c r="UM303" s="174"/>
      <c r="UN303" s="174"/>
      <c r="UO303" s="174"/>
      <c r="UP303" s="174"/>
      <c r="UQ303" s="174"/>
      <c r="UR303" s="174"/>
      <c r="US303" s="174"/>
      <c r="UT303" s="174"/>
      <c r="UU303" s="174"/>
      <c r="UV303" s="174"/>
      <c r="UW303" s="174"/>
      <c r="UX303" s="174"/>
      <c r="UY303" s="174"/>
      <c r="UZ303" s="174"/>
      <c r="VA303" s="174"/>
      <c r="VB303" s="174"/>
      <c r="VC303" s="174"/>
      <c r="VD303" s="174"/>
      <c r="VE303" s="174"/>
      <c r="VF303" s="174"/>
      <c r="VG303" s="174"/>
      <c r="VH303" s="174"/>
      <c r="VI303" s="174"/>
      <c r="VJ303" s="174"/>
      <c r="VK303" s="174"/>
      <c r="VL303" s="174"/>
      <c r="VM303" s="174"/>
      <c r="VN303" s="174"/>
      <c r="VO303" s="174"/>
      <c r="VP303" s="174"/>
      <c r="VQ303" s="174"/>
      <c r="VR303" s="174"/>
      <c r="VS303" s="174"/>
      <c r="VT303" s="174"/>
      <c r="VU303" s="174"/>
      <c r="VV303" s="174"/>
      <c r="VW303" s="174"/>
      <c r="VX303" s="174"/>
      <c r="VY303" s="174"/>
      <c r="VZ303" s="174"/>
      <c r="WA303" s="174"/>
      <c r="WB303" s="174"/>
      <c r="WC303" s="174"/>
      <c r="WD303" s="174"/>
      <c r="WE303" s="174"/>
      <c r="WF303" s="174"/>
      <c r="WG303" s="174"/>
      <c r="WH303" s="174"/>
      <c r="WI303" s="174"/>
      <c r="WJ303" s="174"/>
      <c r="WK303" s="174"/>
      <c r="WL303" s="174"/>
      <c r="WM303" s="174"/>
      <c r="WN303" s="174"/>
      <c r="WO303" s="174"/>
      <c r="WP303" s="174"/>
      <c r="WQ303" s="174"/>
      <c r="WR303" s="174"/>
      <c r="WS303" s="174"/>
      <c r="WT303" s="174"/>
      <c r="WU303" s="174"/>
      <c r="WV303" s="174"/>
      <c r="WW303" s="174"/>
      <c r="WX303" s="174"/>
      <c r="WY303" s="174"/>
      <c r="WZ303" s="174"/>
      <c r="XA303" s="174"/>
      <c r="XB303" s="174"/>
      <c r="XC303" s="174"/>
      <c r="XD303" s="174"/>
      <c r="XE303" s="174"/>
      <c r="XF303" s="174"/>
      <c r="XG303" s="174"/>
      <c r="XH303" s="174"/>
      <c r="XI303" s="174"/>
      <c r="XJ303" s="174"/>
      <c r="XK303" s="174"/>
      <c r="XL303" s="174"/>
      <c r="XM303" s="174"/>
      <c r="XN303" s="174"/>
      <c r="XO303" s="174"/>
      <c r="XP303" s="174"/>
      <c r="XQ303" s="174"/>
      <c r="XR303" s="174"/>
      <c r="XS303" s="174"/>
      <c r="XT303" s="174"/>
      <c r="XU303" s="174"/>
      <c r="XV303" s="174"/>
      <c r="XW303" s="174"/>
      <c r="XX303" s="174"/>
      <c r="XY303" s="174"/>
      <c r="XZ303" s="174"/>
      <c r="YA303" s="174"/>
      <c r="YB303" s="174"/>
      <c r="YC303" s="174"/>
      <c r="YD303" s="174"/>
      <c r="YE303" s="174"/>
      <c r="YF303" s="174"/>
      <c r="YG303" s="174"/>
      <c r="YH303" s="174"/>
      <c r="YI303" s="174"/>
      <c r="YJ303" s="174"/>
      <c r="YK303" s="174"/>
      <c r="YL303" s="174"/>
      <c r="YM303" s="174"/>
      <c r="YN303" s="174"/>
      <c r="YO303" s="174"/>
      <c r="YP303" s="174"/>
      <c r="YQ303" s="174"/>
      <c r="YR303" s="174"/>
      <c r="YS303" s="174"/>
      <c r="YT303" s="174"/>
      <c r="YU303" s="174"/>
      <c r="YV303" s="174"/>
      <c r="YW303" s="174"/>
      <c r="YX303" s="174"/>
      <c r="YY303" s="174"/>
      <c r="YZ303" s="174"/>
      <c r="ZA303" s="174"/>
      <c r="ZB303" s="174"/>
      <c r="ZC303" s="174"/>
      <c r="ZD303" s="174"/>
      <c r="ZE303" s="174"/>
      <c r="ZF303" s="174"/>
      <c r="ZG303" s="174"/>
      <c r="ZH303" s="174"/>
      <c r="ZI303" s="174"/>
      <c r="ZJ303" s="174"/>
      <c r="ZK303" s="174"/>
      <c r="ZL303" s="174"/>
      <c r="ZM303" s="174"/>
      <c r="ZN303" s="174"/>
      <c r="ZO303" s="174"/>
      <c r="ZP303" s="174"/>
      <c r="ZQ303" s="174"/>
      <c r="ZR303" s="174"/>
      <c r="ZS303" s="174"/>
      <c r="ZT303" s="174"/>
      <c r="ZU303" s="174"/>
      <c r="ZV303" s="174"/>
      <c r="ZW303" s="174"/>
      <c r="ZX303" s="174"/>
      <c r="ZY303" s="174"/>
      <c r="ZZ303" s="174"/>
      <c r="AAA303" s="174"/>
      <c r="AAB303" s="174"/>
      <c r="AAC303" s="174"/>
      <c r="AAD303" s="174"/>
      <c r="AAE303" s="174"/>
      <c r="AAF303" s="174"/>
      <c r="AAG303" s="174"/>
      <c r="AAH303" s="174"/>
      <c r="AAI303" s="174"/>
      <c r="AAJ303" s="174"/>
      <c r="AAK303" s="174"/>
      <c r="AAL303" s="174"/>
      <c r="AAM303" s="174"/>
      <c r="AAN303" s="174"/>
      <c r="AAO303" s="174"/>
      <c r="AAP303" s="174"/>
      <c r="AAQ303" s="174"/>
      <c r="AAR303" s="174"/>
      <c r="AAS303" s="174"/>
      <c r="AAT303" s="174"/>
      <c r="AAU303" s="174"/>
      <c r="AAV303" s="174"/>
      <c r="AAW303" s="174"/>
      <c r="AAX303" s="174"/>
      <c r="AAY303" s="174"/>
      <c r="AAZ303" s="174"/>
      <c r="ABA303" s="174"/>
      <c r="ABB303" s="174"/>
      <c r="ABC303" s="174"/>
      <c r="ABD303" s="174"/>
      <c r="ABE303" s="174"/>
      <c r="ABF303" s="174"/>
      <c r="ABG303" s="174"/>
      <c r="ABH303" s="174"/>
      <c r="ABI303" s="174"/>
      <c r="ABJ303" s="174"/>
      <c r="ABK303" s="174"/>
      <c r="ABL303" s="174"/>
      <c r="ABM303" s="174"/>
      <c r="ABN303" s="174"/>
      <c r="ABO303" s="174"/>
      <c r="ABP303" s="174"/>
      <c r="ABQ303" s="174"/>
      <c r="ABR303" s="174"/>
      <c r="ABS303" s="174"/>
      <c r="ABT303" s="174"/>
      <c r="ABU303" s="174"/>
      <c r="ABV303" s="174"/>
      <c r="ABW303" s="174"/>
      <c r="ABX303" s="174"/>
      <c r="ABY303" s="174"/>
      <c r="ABZ303" s="174"/>
      <c r="ACA303" s="174"/>
      <c r="ACB303" s="174"/>
      <c r="ACC303" s="174"/>
      <c r="ACD303" s="174"/>
      <c r="ACE303" s="174"/>
      <c r="ACF303" s="174"/>
      <c r="ACG303" s="174"/>
      <c r="ACH303" s="174"/>
      <c r="ACI303" s="174"/>
      <c r="ACJ303" s="174"/>
      <c r="ACK303" s="174"/>
      <c r="ACL303" s="174"/>
      <c r="ACM303" s="174"/>
      <c r="ACN303" s="174"/>
      <c r="ACO303" s="174"/>
      <c r="ACP303" s="174"/>
      <c r="ACQ303" s="174"/>
      <c r="ACR303" s="174"/>
      <c r="ACS303" s="174"/>
      <c r="ACT303" s="174"/>
      <c r="ACU303" s="174"/>
      <c r="ACV303" s="174"/>
      <c r="ACW303" s="174"/>
      <c r="ACX303" s="174"/>
      <c r="ACY303" s="174"/>
      <c r="ACZ303" s="174"/>
      <c r="ADA303" s="174"/>
      <c r="ADB303" s="174"/>
      <c r="ADC303" s="174"/>
      <c r="ADD303" s="174"/>
      <c r="ADE303" s="174"/>
      <c r="ADF303" s="174"/>
      <c r="ADG303" s="174"/>
      <c r="ADH303" s="174"/>
      <c r="ADI303" s="174"/>
      <c r="ADJ303" s="174"/>
      <c r="ADK303" s="174"/>
      <c r="ADL303" s="174"/>
      <c r="ADM303" s="174"/>
      <c r="ADN303" s="174"/>
      <c r="ADO303" s="174"/>
      <c r="ADP303" s="174"/>
      <c r="ADQ303" s="174"/>
      <c r="ADR303" s="174"/>
      <c r="ADS303" s="174"/>
      <c r="ADT303" s="174"/>
      <c r="ADU303" s="174"/>
      <c r="ADV303" s="174"/>
      <c r="ADW303" s="174"/>
      <c r="ADX303" s="174"/>
      <c r="ADY303" s="174"/>
      <c r="ADZ303" s="174"/>
      <c r="AEA303" s="174"/>
      <c r="AEB303" s="174"/>
      <c r="AEC303" s="174"/>
      <c r="AED303" s="174"/>
      <c r="AEE303" s="174"/>
      <c r="AEF303" s="174"/>
      <c r="AEG303" s="174"/>
      <c r="AEH303" s="174"/>
      <c r="AEI303" s="174"/>
      <c r="AEJ303" s="174"/>
      <c r="AEK303" s="174"/>
      <c r="AEL303" s="174"/>
      <c r="AEM303" s="174"/>
      <c r="AEN303" s="174"/>
      <c r="AEO303" s="174"/>
      <c r="AEP303" s="174"/>
      <c r="AEQ303" s="174"/>
      <c r="AER303" s="174"/>
      <c r="AES303" s="174"/>
      <c r="AET303" s="174"/>
      <c r="AEU303" s="174"/>
      <c r="AEV303" s="174"/>
      <c r="AEW303" s="174"/>
      <c r="AEX303" s="174"/>
      <c r="AEY303" s="174"/>
      <c r="AEZ303" s="174"/>
      <c r="AFA303" s="174"/>
      <c r="AFB303" s="174"/>
      <c r="AFC303" s="174"/>
      <c r="AFD303" s="174"/>
      <c r="AFE303" s="174"/>
      <c r="AFF303" s="174"/>
      <c r="AFG303" s="174"/>
      <c r="AFH303" s="174"/>
      <c r="AFI303" s="174"/>
      <c r="AFJ303" s="174"/>
      <c r="AFK303" s="174"/>
      <c r="AFL303" s="174"/>
      <c r="AFM303" s="174"/>
      <c r="AFN303" s="174"/>
      <c r="AFO303" s="174"/>
      <c r="AFP303" s="174"/>
      <c r="AFQ303" s="174"/>
      <c r="AFR303" s="174"/>
      <c r="AFS303" s="174"/>
      <c r="AFT303" s="174"/>
      <c r="AFU303" s="174"/>
      <c r="AFV303" s="174"/>
      <c r="AFW303" s="174"/>
      <c r="AFX303" s="174"/>
      <c r="AFY303" s="174"/>
      <c r="AFZ303" s="174"/>
      <c r="AGA303" s="174"/>
      <c r="AGB303" s="174"/>
      <c r="AGC303" s="174"/>
      <c r="AGD303" s="174"/>
      <c r="AGE303" s="174"/>
      <c r="AGF303" s="174"/>
      <c r="AGG303" s="174"/>
      <c r="AGH303" s="174"/>
      <c r="AGI303" s="174"/>
      <c r="AGJ303" s="174"/>
      <c r="AGK303" s="174"/>
      <c r="AGL303" s="174"/>
      <c r="AGM303" s="174"/>
      <c r="AGN303" s="174"/>
      <c r="AGO303" s="174"/>
      <c r="AGP303" s="174"/>
      <c r="AGQ303" s="174"/>
      <c r="AGR303" s="174"/>
      <c r="AGS303" s="174"/>
      <c r="AGT303" s="174"/>
      <c r="AGU303" s="174"/>
      <c r="AGV303" s="174"/>
      <c r="AGW303" s="174"/>
      <c r="AGX303" s="174"/>
      <c r="AGY303" s="174"/>
      <c r="AGZ303" s="174"/>
      <c r="AHA303" s="174"/>
      <c r="AHB303" s="174"/>
      <c r="AHC303" s="174"/>
      <c r="AHD303" s="174"/>
      <c r="AHE303" s="174"/>
      <c r="AHF303" s="174"/>
      <c r="AHG303" s="174"/>
      <c r="AHH303" s="174"/>
      <c r="AHI303" s="174"/>
      <c r="AHJ303" s="174"/>
      <c r="AHK303" s="174"/>
      <c r="AHL303" s="174"/>
      <c r="AHM303" s="174"/>
      <c r="AHN303" s="174"/>
      <c r="AHO303" s="174"/>
      <c r="AHP303" s="174"/>
      <c r="AHQ303" s="174"/>
      <c r="AHR303" s="174"/>
      <c r="AHS303" s="174"/>
      <c r="AHT303" s="174"/>
      <c r="AHU303" s="174"/>
      <c r="AHV303" s="174"/>
      <c r="AHW303" s="174"/>
      <c r="AHX303" s="174"/>
      <c r="AHY303" s="174"/>
      <c r="AHZ303" s="174"/>
      <c r="AIA303" s="174"/>
      <c r="AIB303" s="174"/>
      <c r="AIC303" s="174"/>
      <c r="AID303" s="174"/>
      <c r="AIE303" s="174"/>
      <c r="AIF303" s="174"/>
      <c r="AIG303" s="174"/>
      <c r="AIH303" s="174"/>
      <c r="AII303" s="174"/>
      <c r="AIJ303" s="174"/>
      <c r="AIK303" s="174"/>
      <c r="AIL303" s="174"/>
      <c r="AIM303" s="174"/>
      <c r="AIN303" s="174"/>
      <c r="AIO303" s="174"/>
      <c r="AIP303" s="174"/>
      <c r="AIQ303" s="174"/>
      <c r="AIR303" s="174"/>
      <c r="AIS303" s="174"/>
      <c r="AIT303" s="174"/>
      <c r="AIU303" s="174"/>
      <c r="AIV303" s="174"/>
      <c r="AIW303" s="174"/>
      <c r="AIX303" s="174"/>
      <c r="AIY303" s="174"/>
      <c r="AIZ303" s="174"/>
      <c r="AJA303" s="174"/>
      <c r="AJB303" s="174"/>
      <c r="AJC303" s="174"/>
      <c r="AJD303" s="174"/>
      <c r="AJE303" s="174"/>
      <c r="AJF303" s="174"/>
      <c r="AJG303" s="174"/>
      <c r="AJH303" s="174"/>
      <c r="AJI303" s="174"/>
      <c r="AJJ303" s="174"/>
      <c r="AJK303" s="174"/>
      <c r="AJL303" s="174"/>
      <c r="AJM303" s="174"/>
      <c r="AJN303" s="174"/>
      <c r="AJO303" s="174"/>
      <c r="AJP303" s="174"/>
      <c r="AJQ303" s="174"/>
      <c r="AJR303" s="174"/>
      <c r="AJS303" s="174"/>
      <c r="AJT303" s="174"/>
      <c r="AJU303" s="174"/>
      <c r="AJV303" s="174"/>
      <c r="AJW303" s="174"/>
      <c r="AJX303" s="174"/>
      <c r="AJY303" s="174"/>
      <c r="AJZ303" s="174"/>
      <c r="AKA303" s="174"/>
      <c r="AKB303" s="174"/>
      <c r="AKC303" s="174"/>
      <c r="AKD303" s="174"/>
      <c r="AKE303" s="174"/>
      <c r="AKF303" s="174"/>
      <c r="AKG303" s="174"/>
      <c r="AKH303" s="174"/>
      <c r="AKI303" s="174"/>
      <c r="AKJ303" s="174"/>
      <c r="AKK303" s="174"/>
      <c r="AKL303" s="174"/>
      <c r="AKM303" s="174"/>
      <c r="AKN303" s="174"/>
      <c r="AKO303" s="174"/>
      <c r="AKP303" s="174"/>
      <c r="AKQ303" s="174"/>
      <c r="AKR303" s="174"/>
      <c r="AKS303" s="174"/>
      <c r="AKT303" s="174"/>
      <c r="AKU303" s="174"/>
      <c r="AKV303" s="174"/>
      <c r="AKW303" s="174"/>
      <c r="AKX303" s="174"/>
      <c r="AKY303" s="174"/>
      <c r="AKZ303" s="174"/>
      <c r="ALA303" s="174"/>
      <c r="ALB303" s="174"/>
      <c r="ALC303" s="174"/>
      <c r="ALD303" s="174"/>
      <c r="ALE303" s="174"/>
      <c r="ALF303" s="174"/>
      <c r="ALG303" s="174"/>
      <c r="ALH303" s="174"/>
      <c r="ALI303" s="174"/>
      <c r="ALJ303" s="174"/>
      <c r="ALK303" s="174"/>
      <c r="ALL303" s="174"/>
      <c r="ALM303" s="174"/>
      <c r="ALN303" s="174"/>
      <c r="ALO303" s="174"/>
      <c r="ALP303" s="174"/>
      <c r="ALQ303" s="174"/>
      <c r="ALR303" s="174"/>
      <c r="ALS303" s="174"/>
      <c r="ALT303" s="174"/>
      <c r="ALU303" s="174"/>
      <c r="ALV303" s="174"/>
      <c r="ALW303" s="174"/>
      <c r="ALX303" s="174"/>
      <c r="ALY303" s="174"/>
      <c r="ALZ303" s="174"/>
      <c r="AMA303" s="174"/>
      <c r="AMB303" s="174"/>
      <c r="AMC303" s="174"/>
      <c r="AMD303" s="174"/>
      <c r="AME303" s="174"/>
      <c r="AMF303" s="174"/>
      <c r="AMG303" s="174"/>
      <c r="AMH303" s="174"/>
      <c r="AMI303" s="174"/>
      <c r="AMJ303" s="174"/>
      <c r="AMK303" s="174"/>
    </row>
    <row r="304" spans="1:1025" s="172" customFormat="1" ht="34.5" customHeight="1">
      <c r="A304" s="248" t="s">
        <v>471</v>
      </c>
      <c r="B304" s="249"/>
      <c r="C304" s="249"/>
      <c r="D304" s="249"/>
      <c r="E304" s="249"/>
      <c r="F304" s="249"/>
      <c r="G304" s="249"/>
      <c r="H304" s="249"/>
      <c r="I304" s="249"/>
      <c r="J304" s="249"/>
      <c r="K304" s="249"/>
      <c r="L304" s="249"/>
      <c r="M304" s="249"/>
      <c r="N304" s="249"/>
      <c r="O304" s="249"/>
      <c r="P304" s="249"/>
      <c r="Q304" s="249"/>
      <c r="R304" s="249"/>
      <c r="S304" s="249"/>
      <c r="T304" s="249"/>
      <c r="U304" s="250"/>
      <c r="V304" s="18"/>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c r="DI304" s="5"/>
      <c r="DJ304" s="5"/>
      <c r="DK304" s="5"/>
      <c r="DL304" s="5"/>
      <c r="DM304" s="5"/>
      <c r="DN304" s="5"/>
      <c r="DO304" s="5"/>
      <c r="DP304" s="5"/>
      <c r="DQ304" s="5"/>
      <c r="DR304" s="5"/>
      <c r="DS304" s="5"/>
      <c r="DT304" s="5"/>
      <c r="DU304" s="5"/>
      <c r="DV304" s="5"/>
      <c r="DW304" s="5"/>
      <c r="DX304" s="5"/>
      <c r="DY304" s="5"/>
      <c r="DZ304" s="5"/>
      <c r="EA304" s="5"/>
      <c r="EB304" s="5"/>
      <c r="EC304" s="5"/>
      <c r="ED304" s="5"/>
      <c r="EE304" s="5"/>
      <c r="EF304" s="5"/>
      <c r="EG304" s="5"/>
      <c r="EH304" s="5"/>
      <c r="EI304" s="5"/>
      <c r="EJ304" s="5"/>
      <c r="EK304" s="5"/>
      <c r="EL304" s="5"/>
      <c r="EM304" s="5"/>
      <c r="EN304" s="5"/>
      <c r="EO304" s="5"/>
      <c r="EP304" s="5"/>
      <c r="EQ304" s="5"/>
      <c r="ER304" s="5"/>
      <c r="ES304" s="5"/>
      <c r="ET304" s="5"/>
      <c r="EU304" s="5"/>
      <c r="EV304" s="5"/>
      <c r="EW304" s="5"/>
      <c r="EX304" s="5"/>
      <c r="EY304" s="5"/>
      <c r="EZ304" s="5"/>
      <c r="FA304" s="5"/>
      <c r="FB304" s="5"/>
      <c r="FC304" s="5"/>
      <c r="FD304" s="5"/>
      <c r="FE304" s="5"/>
      <c r="FF304" s="5"/>
      <c r="FG304" s="5"/>
      <c r="FH304" s="5"/>
      <c r="FI304" s="5"/>
      <c r="FJ304" s="5"/>
      <c r="FK304" s="5"/>
      <c r="FL304" s="5"/>
      <c r="FM304" s="5"/>
      <c r="FN304" s="5"/>
      <c r="FO304" s="5"/>
      <c r="FP304" s="5"/>
      <c r="FQ304" s="5"/>
      <c r="FR304" s="5"/>
      <c r="FS304" s="5"/>
      <c r="FT304" s="5"/>
      <c r="FU304" s="5"/>
      <c r="FV304" s="5"/>
      <c r="FW304" s="5"/>
      <c r="FX304" s="5"/>
      <c r="FY304" s="5"/>
      <c r="FZ304" s="5"/>
      <c r="GA304" s="5"/>
      <c r="GB304" s="5"/>
      <c r="GC304" s="5"/>
      <c r="GD304" s="5"/>
      <c r="GE304" s="5"/>
      <c r="GF304" s="5"/>
      <c r="GG304" s="5"/>
      <c r="GH304" s="5"/>
      <c r="GI304" s="5"/>
      <c r="GJ304" s="5"/>
      <c r="GK304" s="5"/>
      <c r="GL304" s="5"/>
      <c r="GM304" s="5"/>
      <c r="GN304" s="5"/>
      <c r="GO304" s="5"/>
      <c r="GP304" s="5"/>
      <c r="GQ304" s="5"/>
      <c r="GR304" s="5"/>
      <c r="GS304" s="5"/>
      <c r="GT304" s="5"/>
      <c r="GU304" s="5"/>
      <c r="GV304" s="5"/>
      <c r="GW304" s="5"/>
      <c r="GX304" s="5"/>
      <c r="GY304" s="5"/>
      <c r="GZ304" s="5"/>
      <c r="HA304" s="5"/>
      <c r="HB304" s="5"/>
      <c r="HC304" s="5"/>
      <c r="HD304" s="5"/>
      <c r="HE304" s="5"/>
      <c r="HF304" s="5"/>
      <c r="HG304" s="5"/>
      <c r="HH304" s="5"/>
      <c r="HI304" s="5"/>
      <c r="HJ304" s="5"/>
      <c r="HK304" s="5"/>
      <c r="HL304" s="5"/>
      <c r="HM304" s="5"/>
      <c r="HN304" s="5"/>
      <c r="HO304" s="5"/>
      <c r="HP304" s="5"/>
      <c r="HQ304" s="5"/>
      <c r="HR304" s="5"/>
      <c r="HS304" s="5"/>
      <c r="HT304" s="5"/>
      <c r="HU304" s="5"/>
      <c r="HV304" s="5"/>
      <c r="HW304" s="5"/>
      <c r="HX304" s="5"/>
      <c r="HY304" s="5"/>
      <c r="HZ304" s="5"/>
      <c r="IA304" s="5"/>
      <c r="IB304" s="5"/>
      <c r="IC304" s="5"/>
      <c r="ID304" s="5"/>
      <c r="IE304" s="5"/>
      <c r="IF304" s="5"/>
      <c r="IG304" s="5"/>
      <c r="IH304" s="5"/>
      <c r="II304" s="5"/>
      <c r="IJ304" s="5"/>
      <c r="IK304" s="5"/>
      <c r="IL304" s="5"/>
      <c r="IM304" s="5"/>
      <c r="IN304" s="5"/>
      <c r="IO304" s="5"/>
      <c r="IP304" s="5"/>
      <c r="IQ304" s="5"/>
      <c r="IR304" s="5"/>
      <c r="IS304" s="5"/>
      <c r="IT304" s="5"/>
      <c r="IU304" s="5"/>
      <c r="IV304" s="5"/>
      <c r="IW304" s="5"/>
      <c r="IX304" s="5"/>
      <c r="IY304" s="5"/>
      <c r="IZ304" s="5"/>
      <c r="JA304" s="5"/>
      <c r="JB304" s="5"/>
      <c r="JC304" s="5"/>
      <c r="JD304" s="5"/>
      <c r="JE304" s="5"/>
      <c r="JF304" s="5"/>
      <c r="JG304" s="5"/>
      <c r="JH304" s="5"/>
      <c r="JI304" s="5"/>
      <c r="JJ304" s="5"/>
      <c r="JK304" s="5"/>
      <c r="JL304" s="5"/>
      <c r="JM304" s="5"/>
      <c r="JN304" s="5"/>
      <c r="JO304" s="5"/>
      <c r="JP304" s="5"/>
      <c r="JQ304" s="5"/>
      <c r="JR304" s="5"/>
      <c r="JS304" s="5"/>
      <c r="JT304" s="5"/>
      <c r="JU304" s="5"/>
      <c r="JV304" s="5"/>
      <c r="JW304" s="5"/>
      <c r="JX304" s="5"/>
      <c r="JY304" s="5"/>
      <c r="JZ304" s="5"/>
      <c r="KA304" s="5"/>
      <c r="KB304" s="5"/>
      <c r="KC304" s="5"/>
      <c r="KD304" s="5"/>
      <c r="KE304" s="5"/>
      <c r="KF304" s="5"/>
      <c r="KG304" s="5"/>
      <c r="KH304" s="5"/>
      <c r="KI304" s="5"/>
      <c r="KJ304" s="5"/>
      <c r="KK304" s="5"/>
      <c r="KL304" s="5"/>
      <c r="KM304" s="5"/>
      <c r="KN304" s="5"/>
      <c r="KO304" s="5"/>
      <c r="KP304" s="5"/>
      <c r="KQ304" s="5"/>
      <c r="KR304" s="5"/>
      <c r="KS304" s="5"/>
      <c r="KT304" s="5"/>
      <c r="KU304" s="5"/>
      <c r="KV304" s="5"/>
      <c r="KW304" s="5"/>
      <c r="KX304" s="5"/>
      <c r="KY304" s="5"/>
      <c r="KZ304" s="5"/>
      <c r="LA304" s="5"/>
      <c r="LB304" s="5"/>
      <c r="LC304" s="5"/>
      <c r="LD304" s="5"/>
      <c r="LE304" s="5"/>
      <c r="LF304" s="5"/>
      <c r="LG304" s="5"/>
      <c r="LH304" s="5"/>
      <c r="LI304" s="5"/>
      <c r="LJ304" s="5"/>
      <c r="LK304" s="5"/>
      <c r="LL304" s="5"/>
      <c r="LM304" s="5"/>
      <c r="LN304" s="5"/>
      <c r="LO304" s="5"/>
      <c r="LP304" s="5"/>
      <c r="LQ304" s="5"/>
      <c r="LR304" s="5"/>
      <c r="LS304" s="5"/>
      <c r="LT304" s="5"/>
      <c r="LU304" s="5"/>
      <c r="LV304" s="5"/>
      <c r="LW304" s="5"/>
      <c r="LX304" s="5"/>
      <c r="LY304" s="5"/>
      <c r="LZ304" s="5"/>
      <c r="MA304" s="5"/>
      <c r="MB304" s="5"/>
      <c r="MC304" s="5"/>
      <c r="MD304" s="5"/>
      <c r="ME304" s="5"/>
      <c r="MF304" s="5"/>
      <c r="MG304" s="5"/>
      <c r="MH304" s="5"/>
      <c r="MI304" s="5"/>
      <c r="MJ304" s="5"/>
      <c r="MK304" s="5"/>
      <c r="ML304" s="5"/>
      <c r="MM304" s="5"/>
      <c r="MN304" s="5"/>
      <c r="MO304" s="5"/>
      <c r="MP304" s="5"/>
      <c r="MQ304" s="5"/>
      <c r="MR304" s="5"/>
      <c r="MS304" s="5"/>
      <c r="MT304" s="5"/>
      <c r="MU304" s="5"/>
      <c r="MV304" s="5"/>
      <c r="MW304" s="5"/>
      <c r="MX304" s="5"/>
      <c r="MY304" s="5"/>
      <c r="MZ304" s="5"/>
      <c r="NA304" s="5"/>
      <c r="NB304" s="5"/>
      <c r="NC304" s="5"/>
      <c r="ND304" s="5"/>
      <c r="NE304" s="5"/>
      <c r="NF304" s="5"/>
      <c r="NG304" s="5"/>
      <c r="NH304" s="5"/>
      <c r="NI304" s="5"/>
      <c r="NJ304" s="5"/>
      <c r="NK304" s="5"/>
      <c r="NL304" s="5"/>
      <c r="NM304" s="5"/>
      <c r="NN304" s="5"/>
      <c r="NO304" s="5"/>
      <c r="NP304" s="5"/>
      <c r="NQ304" s="5"/>
      <c r="NR304" s="5"/>
      <c r="NS304" s="5"/>
      <c r="NT304" s="5"/>
      <c r="NU304" s="5"/>
      <c r="NV304" s="5"/>
      <c r="NW304" s="5"/>
      <c r="NX304" s="5"/>
      <c r="NY304" s="5"/>
      <c r="NZ304" s="5"/>
      <c r="OA304" s="5"/>
      <c r="OB304" s="5"/>
      <c r="OC304" s="5"/>
      <c r="OD304" s="5"/>
      <c r="OE304" s="5"/>
      <c r="OF304" s="5"/>
      <c r="OG304" s="5"/>
      <c r="OH304" s="5"/>
      <c r="OI304" s="5"/>
      <c r="OJ304" s="5"/>
      <c r="OK304" s="5"/>
      <c r="OL304" s="5"/>
      <c r="OM304" s="5"/>
      <c r="ON304" s="5"/>
      <c r="OO304" s="5"/>
      <c r="OP304" s="5"/>
      <c r="OQ304" s="5"/>
      <c r="OR304" s="5"/>
      <c r="OS304" s="5"/>
      <c r="OT304" s="5"/>
      <c r="OU304" s="5"/>
      <c r="OV304" s="5"/>
      <c r="OW304" s="5"/>
      <c r="OX304" s="5"/>
      <c r="OY304" s="5"/>
      <c r="OZ304" s="5"/>
      <c r="PA304" s="5"/>
      <c r="PB304" s="5"/>
      <c r="PC304" s="5"/>
      <c r="PD304" s="5"/>
      <c r="PE304" s="5"/>
      <c r="PF304" s="5"/>
      <c r="PG304" s="5"/>
      <c r="PH304" s="5"/>
      <c r="PI304" s="5"/>
      <c r="PJ304" s="5"/>
      <c r="PK304" s="5"/>
      <c r="PL304" s="5"/>
      <c r="PM304" s="5"/>
      <c r="PN304" s="5"/>
      <c r="PO304" s="5"/>
      <c r="PP304" s="5"/>
      <c r="PQ304" s="5"/>
      <c r="PR304" s="5"/>
      <c r="PS304" s="5"/>
      <c r="PT304" s="5"/>
      <c r="PU304" s="5"/>
      <c r="PV304" s="5"/>
      <c r="PW304" s="5"/>
      <c r="PX304" s="5"/>
      <c r="PY304" s="5"/>
      <c r="PZ304" s="5"/>
      <c r="QA304" s="5"/>
      <c r="QB304" s="5"/>
      <c r="QC304" s="5"/>
      <c r="QD304" s="5"/>
      <c r="QE304" s="5"/>
      <c r="QF304" s="5"/>
      <c r="QG304" s="5"/>
      <c r="QH304" s="5"/>
      <c r="QI304" s="5"/>
      <c r="QJ304" s="5"/>
      <c r="QK304" s="5"/>
      <c r="QL304" s="5"/>
      <c r="QM304" s="5"/>
      <c r="QN304" s="5"/>
      <c r="QO304" s="5"/>
      <c r="QP304" s="5"/>
      <c r="QQ304" s="5"/>
      <c r="QR304" s="5"/>
      <c r="QS304" s="5"/>
      <c r="QT304" s="5"/>
      <c r="QU304" s="5"/>
      <c r="QV304" s="5"/>
      <c r="QW304" s="5"/>
      <c r="QX304" s="5"/>
      <c r="QY304" s="5"/>
      <c r="QZ304" s="5"/>
      <c r="RA304" s="5"/>
      <c r="RB304" s="5"/>
      <c r="RC304" s="5"/>
      <c r="RD304" s="5"/>
      <c r="RE304" s="5"/>
      <c r="RF304" s="5"/>
      <c r="RG304" s="5"/>
      <c r="RH304" s="5"/>
      <c r="RI304" s="5"/>
      <c r="RJ304" s="5"/>
      <c r="RK304" s="5"/>
      <c r="RL304" s="5"/>
      <c r="RM304" s="5"/>
      <c r="RN304" s="5"/>
      <c r="RO304" s="5"/>
      <c r="RP304" s="5"/>
      <c r="RQ304" s="5"/>
      <c r="RR304" s="5"/>
      <c r="RS304" s="5"/>
      <c r="RT304" s="5"/>
      <c r="RU304" s="5"/>
      <c r="RV304" s="5"/>
      <c r="RW304" s="5"/>
      <c r="RX304" s="5"/>
      <c r="RY304" s="5"/>
      <c r="RZ304" s="5"/>
      <c r="SA304" s="5"/>
      <c r="SB304" s="5"/>
      <c r="SC304" s="5"/>
      <c r="SD304" s="5"/>
      <c r="SE304" s="5"/>
      <c r="SF304" s="5"/>
      <c r="SG304" s="5"/>
      <c r="SH304" s="5"/>
      <c r="SI304" s="5"/>
      <c r="SJ304" s="5"/>
      <c r="SK304" s="5"/>
      <c r="SL304" s="5"/>
      <c r="SM304" s="5"/>
      <c r="SN304" s="5"/>
      <c r="SO304" s="5"/>
      <c r="SP304" s="5"/>
      <c r="SQ304" s="5"/>
      <c r="SR304" s="5"/>
      <c r="SS304" s="5"/>
      <c r="ST304" s="5"/>
      <c r="SU304" s="5"/>
      <c r="SV304" s="5"/>
      <c r="SW304" s="5"/>
      <c r="SX304" s="5"/>
      <c r="SY304" s="5"/>
      <c r="SZ304" s="5"/>
      <c r="TA304" s="5"/>
      <c r="TB304" s="5"/>
      <c r="TC304" s="5"/>
      <c r="TD304" s="5"/>
      <c r="TE304" s="5"/>
      <c r="TF304" s="5"/>
      <c r="TG304" s="5"/>
      <c r="TH304" s="5"/>
      <c r="TI304" s="5"/>
      <c r="TJ304" s="5"/>
      <c r="TK304" s="5"/>
      <c r="TL304" s="5"/>
      <c r="TM304" s="5"/>
      <c r="TN304" s="5"/>
      <c r="TO304" s="5"/>
      <c r="TP304" s="5"/>
      <c r="TQ304" s="5"/>
      <c r="TR304" s="5"/>
      <c r="TS304" s="5"/>
      <c r="TT304" s="5"/>
      <c r="TU304" s="5"/>
      <c r="TV304" s="5"/>
      <c r="TW304" s="5"/>
      <c r="TX304" s="5"/>
      <c r="TY304" s="5"/>
      <c r="TZ304" s="5"/>
      <c r="UA304" s="5"/>
      <c r="UB304" s="5"/>
      <c r="UC304" s="5"/>
      <c r="UD304" s="5"/>
      <c r="UE304" s="5"/>
      <c r="UF304" s="5"/>
      <c r="UG304" s="5"/>
      <c r="UH304" s="5"/>
      <c r="UI304" s="5"/>
      <c r="UJ304" s="5"/>
      <c r="UK304" s="5"/>
      <c r="UL304" s="5"/>
      <c r="UM304" s="5"/>
      <c r="UN304" s="5"/>
      <c r="UO304" s="5"/>
      <c r="UP304" s="5"/>
      <c r="UQ304" s="5"/>
      <c r="UR304" s="5"/>
      <c r="US304" s="5"/>
      <c r="UT304" s="5"/>
      <c r="UU304" s="5"/>
      <c r="UV304" s="5"/>
      <c r="UW304" s="5"/>
      <c r="UX304" s="5"/>
      <c r="UY304" s="5"/>
      <c r="UZ304" s="5"/>
      <c r="VA304" s="5"/>
      <c r="VB304" s="5"/>
      <c r="VC304" s="5"/>
      <c r="VD304" s="5"/>
      <c r="VE304" s="5"/>
      <c r="VF304" s="5"/>
      <c r="VG304" s="5"/>
      <c r="VH304" s="5"/>
      <c r="VI304" s="5"/>
      <c r="VJ304" s="5"/>
      <c r="VK304" s="5"/>
      <c r="VL304" s="5"/>
      <c r="VM304" s="5"/>
      <c r="VN304" s="5"/>
      <c r="VO304" s="5"/>
      <c r="VP304" s="5"/>
      <c r="VQ304" s="5"/>
      <c r="VR304" s="5"/>
      <c r="VS304" s="5"/>
      <c r="VT304" s="5"/>
      <c r="VU304" s="5"/>
      <c r="VV304" s="5"/>
      <c r="VW304" s="5"/>
      <c r="VX304" s="5"/>
      <c r="VY304" s="5"/>
      <c r="VZ304" s="5"/>
      <c r="WA304" s="5"/>
      <c r="WB304" s="5"/>
      <c r="WC304" s="5"/>
      <c r="WD304" s="5"/>
      <c r="WE304" s="5"/>
      <c r="WF304" s="5"/>
      <c r="WG304" s="5"/>
      <c r="WH304" s="5"/>
      <c r="WI304" s="5"/>
      <c r="WJ304" s="5"/>
      <c r="WK304" s="5"/>
      <c r="WL304" s="5"/>
      <c r="WM304" s="5"/>
      <c r="WN304" s="5"/>
      <c r="WO304" s="5"/>
      <c r="WP304" s="5"/>
      <c r="WQ304" s="5"/>
      <c r="WR304" s="5"/>
      <c r="WS304" s="5"/>
      <c r="WT304" s="5"/>
      <c r="WU304" s="5"/>
      <c r="WV304" s="5"/>
      <c r="WW304" s="5"/>
      <c r="WX304" s="5"/>
      <c r="WY304" s="5"/>
      <c r="WZ304" s="5"/>
      <c r="XA304" s="5"/>
      <c r="XB304" s="5"/>
      <c r="XC304" s="5"/>
      <c r="XD304" s="5"/>
      <c r="XE304" s="5"/>
      <c r="XF304" s="5"/>
      <c r="XG304" s="5"/>
      <c r="XH304" s="5"/>
      <c r="XI304" s="5"/>
      <c r="XJ304" s="5"/>
      <c r="XK304" s="5"/>
      <c r="XL304" s="5"/>
      <c r="XM304" s="5"/>
      <c r="XN304" s="5"/>
      <c r="XO304" s="5"/>
      <c r="XP304" s="5"/>
      <c r="XQ304" s="5"/>
      <c r="XR304" s="5"/>
      <c r="XS304" s="5"/>
      <c r="XT304" s="5"/>
      <c r="XU304" s="5"/>
      <c r="XV304" s="5"/>
      <c r="XW304" s="5"/>
      <c r="XX304" s="5"/>
      <c r="XY304" s="5"/>
      <c r="XZ304" s="5"/>
      <c r="YA304" s="5"/>
      <c r="YB304" s="5"/>
      <c r="YC304" s="5"/>
      <c r="YD304" s="5"/>
      <c r="YE304" s="5"/>
      <c r="YF304" s="5"/>
      <c r="YG304" s="5"/>
      <c r="YH304" s="5"/>
      <c r="YI304" s="5"/>
      <c r="YJ304" s="5"/>
      <c r="YK304" s="5"/>
      <c r="YL304" s="5"/>
      <c r="YM304" s="5"/>
      <c r="YN304" s="5"/>
      <c r="YO304" s="5"/>
      <c r="YP304" s="5"/>
      <c r="YQ304" s="5"/>
      <c r="YR304" s="5"/>
      <c r="YS304" s="5"/>
      <c r="YT304" s="5"/>
      <c r="YU304" s="5"/>
      <c r="YV304" s="5"/>
      <c r="YW304" s="5"/>
      <c r="YX304" s="5"/>
      <c r="YY304" s="5"/>
      <c r="YZ304" s="5"/>
      <c r="ZA304" s="5"/>
      <c r="ZB304" s="5"/>
      <c r="ZC304" s="5"/>
      <c r="ZD304" s="5"/>
      <c r="ZE304" s="5"/>
      <c r="ZF304" s="5"/>
      <c r="ZG304" s="5"/>
      <c r="ZH304" s="5"/>
      <c r="ZI304" s="5"/>
      <c r="ZJ304" s="5"/>
      <c r="ZK304" s="5"/>
      <c r="ZL304" s="5"/>
      <c r="ZM304" s="5"/>
      <c r="ZN304" s="5"/>
      <c r="ZO304" s="5"/>
      <c r="ZP304" s="5"/>
      <c r="ZQ304" s="5"/>
      <c r="ZR304" s="5"/>
      <c r="ZS304" s="5"/>
      <c r="ZT304" s="5"/>
      <c r="ZU304" s="5"/>
      <c r="ZV304" s="5"/>
      <c r="ZW304" s="5"/>
      <c r="ZX304" s="5"/>
      <c r="ZY304" s="5"/>
      <c r="ZZ304" s="5"/>
      <c r="AAA304" s="5"/>
      <c r="AAB304" s="5"/>
      <c r="AAC304" s="5"/>
      <c r="AAD304" s="5"/>
      <c r="AAE304" s="5"/>
      <c r="AAF304" s="5"/>
      <c r="AAG304" s="5"/>
      <c r="AAH304" s="5"/>
      <c r="AAI304" s="5"/>
      <c r="AAJ304" s="5"/>
      <c r="AAK304" s="5"/>
      <c r="AAL304" s="5"/>
      <c r="AAM304" s="5"/>
      <c r="AAN304" s="5"/>
      <c r="AAO304" s="5"/>
      <c r="AAP304" s="5"/>
      <c r="AAQ304" s="5"/>
      <c r="AAR304" s="5"/>
      <c r="AAS304" s="5"/>
      <c r="AAT304" s="5"/>
      <c r="AAU304" s="5"/>
      <c r="AAV304" s="5"/>
      <c r="AAW304" s="5"/>
      <c r="AAX304" s="5"/>
      <c r="AAY304" s="5"/>
      <c r="AAZ304" s="5"/>
      <c r="ABA304" s="5"/>
      <c r="ABB304" s="5"/>
      <c r="ABC304" s="5"/>
      <c r="ABD304" s="5"/>
      <c r="ABE304" s="5"/>
      <c r="ABF304" s="5"/>
      <c r="ABG304" s="5"/>
      <c r="ABH304" s="5"/>
      <c r="ABI304" s="5"/>
      <c r="ABJ304" s="5"/>
      <c r="ABK304" s="5"/>
      <c r="ABL304" s="5"/>
      <c r="ABM304" s="5"/>
      <c r="ABN304" s="5"/>
      <c r="ABO304" s="5"/>
      <c r="ABP304" s="5"/>
      <c r="ABQ304" s="5"/>
      <c r="ABR304" s="5"/>
      <c r="ABS304" s="5"/>
      <c r="ABT304" s="5"/>
      <c r="ABU304" s="5"/>
      <c r="ABV304" s="5"/>
      <c r="ABW304" s="5"/>
      <c r="ABX304" s="5"/>
      <c r="ABY304" s="5"/>
      <c r="ABZ304" s="5"/>
      <c r="ACA304" s="5"/>
      <c r="ACB304" s="5"/>
      <c r="ACC304" s="5"/>
      <c r="ACD304" s="5"/>
      <c r="ACE304" s="5"/>
      <c r="ACF304" s="5"/>
      <c r="ACG304" s="5"/>
      <c r="ACH304" s="5"/>
      <c r="ACI304" s="5"/>
      <c r="ACJ304" s="5"/>
      <c r="ACK304" s="5"/>
      <c r="ACL304" s="5"/>
      <c r="ACM304" s="5"/>
      <c r="ACN304" s="5"/>
      <c r="ACO304" s="5"/>
      <c r="ACP304" s="5"/>
      <c r="ACQ304" s="5"/>
      <c r="ACR304" s="5"/>
      <c r="ACS304" s="5"/>
      <c r="ACT304" s="5"/>
      <c r="ACU304" s="5"/>
      <c r="ACV304" s="5"/>
      <c r="ACW304" s="5"/>
      <c r="ACX304" s="5"/>
      <c r="ACY304" s="5"/>
      <c r="ACZ304" s="5"/>
      <c r="ADA304" s="5"/>
      <c r="ADB304" s="5"/>
      <c r="ADC304" s="5"/>
      <c r="ADD304" s="5"/>
      <c r="ADE304" s="5"/>
      <c r="ADF304" s="5"/>
      <c r="ADG304" s="5"/>
      <c r="ADH304" s="5"/>
      <c r="ADI304" s="5"/>
      <c r="ADJ304" s="5"/>
      <c r="ADK304" s="5"/>
      <c r="ADL304" s="5"/>
      <c r="ADM304" s="5"/>
      <c r="ADN304" s="5"/>
      <c r="ADO304" s="5"/>
      <c r="ADP304" s="5"/>
      <c r="ADQ304" s="5"/>
      <c r="ADR304" s="5"/>
      <c r="ADS304" s="5"/>
      <c r="ADT304" s="5"/>
      <c r="ADU304" s="5"/>
      <c r="ADV304" s="5"/>
      <c r="ADW304" s="5"/>
      <c r="ADX304" s="5"/>
      <c r="ADY304" s="5"/>
      <c r="ADZ304" s="5"/>
      <c r="AEA304" s="5"/>
      <c r="AEB304" s="5"/>
      <c r="AEC304" s="5"/>
      <c r="AED304" s="5"/>
      <c r="AEE304" s="5"/>
      <c r="AEF304" s="5"/>
      <c r="AEG304" s="5"/>
      <c r="AEH304" s="5"/>
      <c r="AEI304" s="5"/>
      <c r="AEJ304" s="5"/>
      <c r="AEK304" s="5"/>
      <c r="AEL304" s="5"/>
      <c r="AEM304" s="5"/>
      <c r="AEN304" s="5"/>
      <c r="AEO304" s="5"/>
      <c r="AEP304" s="5"/>
      <c r="AEQ304" s="5"/>
      <c r="AER304" s="5"/>
      <c r="AES304" s="5"/>
      <c r="AET304" s="5"/>
      <c r="AEU304" s="5"/>
      <c r="AEV304" s="5"/>
      <c r="AEW304" s="5"/>
      <c r="AEX304" s="5"/>
      <c r="AEY304" s="5"/>
      <c r="AEZ304" s="5"/>
      <c r="AFA304" s="5"/>
      <c r="AFB304" s="5"/>
      <c r="AFC304" s="5"/>
      <c r="AFD304" s="5"/>
      <c r="AFE304" s="5"/>
      <c r="AFF304" s="5"/>
      <c r="AFG304" s="5"/>
      <c r="AFH304" s="5"/>
      <c r="AFI304" s="5"/>
      <c r="AFJ304" s="5"/>
      <c r="AFK304" s="5"/>
      <c r="AFL304" s="5"/>
      <c r="AFM304" s="5"/>
      <c r="AFN304" s="5"/>
      <c r="AFO304" s="5"/>
      <c r="AFP304" s="5"/>
      <c r="AFQ304" s="5"/>
      <c r="AFR304" s="5"/>
      <c r="AFS304" s="5"/>
      <c r="AFT304" s="5"/>
      <c r="AFU304" s="5"/>
      <c r="AFV304" s="5"/>
      <c r="AFW304" s="5"/>
      <c r="AFX304" s="5"/>
      <c r="AFY304" s="5"/>
      <c r="AFZ304" s="5"/>
      <c r="AGA304" s="5"/>
      <c r="AGB304" s="5"/>
      <c r="AGC304" s="5"/>
      <c r="AGD304" s="5"/>
      <c r="AGE304" s="5"/>
      <c r="AGF304" s="5"/>
      <c r="AGG304" s="5"/>
      <c r="AGH304" s="5"/>
      <c r="AGI304" s="5"/>
      <c r="AGJ304" s="5"/>
      <c r="AGK304" s="5"/>
      <c r="AGL304" s="5"/>
      <c r="AGM304" s="5"/>
      <c r="AGN304" s="5"/>
      <c r="AGO304" s="5"/>
      <c r="AGP304" s="5"/>
      <c r="AGQ304" s="5"/>
      <c r="AGR304" s="5"/>
      <c r="AGS304" s="5"/>
      <c r="AGT304" s="5"/>
      <c r="AGU304" s="5"/>
      <c r="AGV304" s="5"/>
      <c r="AGW304" s="5"/>
      <c r="AGX304" s="5"/>
      <c r="AGY304" s="5"/>
      <c r="AGZ304" s="5"/>
      <c r="AHA304" s="5"/>
      <c r="AHB304" s="5"/>
      <c r="AHC304" s="5"/>
      <c r="AHD304" s="5"/>
      <c r="AHE304" s="5"/>
      <c r="AHF304" s="5"/>
      <c r="AHG304" s="5"/>
      <c r="AHH304" s="5"/>
      <c r="AHI304" s="5"/>
      <c r="AHJ304" s="5"/>
      <c r="AHK304" s="5"/>
      <c r="AHL304" s="5"/>
      <c r="AHM304" s="5"/>
      <c r="AHN304" s="5"/>
      <c r="AHO304" s="5"/>
      <c r="AHP304" s="5"/>
      <c r="AHQ304" s="5"/>
      <c r="AHR304" s="5"/>
      <c r="AHS304" s="5"/>
      <c r="AHT304" s="5"/>
      <c r="AHU304" s="5"/>
      <c r="AHV304" s="5"/>
      <c r="AHW304" s="5"/>
      <c r="AHX304" s="5"/>
      <c r="AHY304" s="5"/>
      <c r="AHZ304" s="5"/>
      <c r="AIA304" s="5"/>
      <c r="AIB304" s="5"/>
      <c r="AIC304" s="5"/>
      <c r="AID304" s="5"/>
      <c r="AIE304" s="5"/>
      <c r="AIF304" s="5"/>
      <c r="AIG304" s="5"/>
      <c r="AIH304" s="5"/>
      <c r="AII304" s="5"/>
      <c r="AIJ304" s="5"/>
      <c r="AIK304" s="5"/>
      <c r="AIL304" s="5"/>
      <c r="AIM304" s="5"/>
      <c r="AIN304" s="5"/>
      <c r="AIO304" s="5"/>
      <c r="AIP304" s="5"/>
      <c r="AIQ304" s="5"/>
      <c r="AIR304" s="5"/>
      <c r="AIS304" s="5"/>
      <c r="AIT304" s="5"/>
      <c r="AIU304" s="5"/>
      <c r="AIV304" s="5"/>
      <c r="AIW304" s="5"/>
      <c r="AIX304" s="5"/>
      <c r="AIY304" s="5"/>
      <c r="AIZ304" s="5"/>
      <c r="AJA304" s="5"/>
      <c r="AJB304" s="5"/>
      <c r="AJC304" s="5"/>
      <c r="AJD304" s="5"/>
      <c r="AJE304" s="5"/>
      <c r="AJF304" s="5"/>
      <c r="AJG304" s="5"/>
      <c r="AJH304" s="5"/>
      <c r="AJI304" s="5"/>
      <c r="AJJ304" s="5"/>
      <c r="AJK304" s="5"/>
      <c r="AJL304" s="5"/>
      <c r="AJM304" s="5"/>
      <c r="AJN304" s="5"/>
      <c r="AJO304" s="5"/>
      <c r="AJP304" s="5"/>
      <c r="AJQ304" s="5"/>
      <c r="AJR304" s="5"/>
      <c r="AJS304" s="5"/>
      <c r="AJT304" s="5"/>
      <c r="AJU304" s="5"/>
      <c r="AJV304" s="5"/>
      <c r="AJW304" s="5"/>
      <c r="AJX304" s="5"/>
      <c r="AJY304" s="5"/>
      <c r="AJZ304" s="5"/>
      <c r="AKA304" s="5"/>
      <c r="AKB304" s="5"/>
      <c r="AKC304" s="5"/>
      <c r="AKD304" s="5"/>
      <c r="AKE304" s="5"/>
      <c r="AKF304" s="5"/>
      <c r="AKG304" s="5"/>
      <c r="AKH304" s="5"/>
      <c r="AKI304" s="5"/>
      <c r="AKJ304" s="5"/>
      <c r="AKK304" s="5"/>
      <c r="AKL304" s="5"/>
      <c r="AKM304" s="5"/>
      <c r="AKN304" s="5"/>
      <c r="AKO304" s="5"/>
      <c r="AKP304" s="5"/>
      <c r="AKQ304" s="5"/>
      <c r="AKR304" s="5"/>
      <c r="AKS304" s="5"/>
      <c r="AKT304" s="5"/>
      <c r="AKU304" s="5"/>
      <c r="AKV304" s="5"/>
      <c r="AKW304" s="5"/>
      <c r="AKX304" s="5"/>
      <c r="AKY304" s="5"/>
      <c r="AKZ304" s="5"/>
      <c r="ALA304" s="5"/>
      <c r="ALB304" s="5"/>
      <c r="ALC304" s="5"/>
      <c r="ALD304" s="5"/>
      <c r="ALE304" s="5"/>
      <c r="ALF304" s="5"/>
      <c r="ALG304" s="5"/>
      <c r="ALH304" s="5"/>
      <c r="ALI304" s="5"/>
      <c r="ALJ304" s="5"/>
      <c r="ALK304" s="5"/>
      <c r="ALL304" s="5"/>
      <c r="ALM304" s="5"/>
      <c r="ALN304" s="5"/>
      <c r="ALO304" s="5"/>
      <c r="ALP304" s="5"/>
      <c r="ALQ304" s="5"/>
      <c r="ALR304" s="5"/>
      <c r="ALS304" s="5"/>
      <c r="ALT304" s="5"/>
      <c r="ALU304" s="5"/>
      <c r="ALV304" s="5"/>
      <c r="ALW304" s="5"/>
      <c r="ALX304" s="5"/>
      <c r="ALY304" s="5"/>
      <c r="ALZ304" s="5"/>
      <c r="AMA304" s="5"/>
      <c r="AMB304" s="5"/>
      <c r="AMC304" s="5"/>
      <c r="AMD304" s="5"/>
      <c r="AME304" s="5"/>
      <c r="AMF304" s="5"/>
      <c r="AMG304" s="5"/>
      <c r="AMH304" s="5"/>
      <c r="AMI304" s="5"/>
      <c r="AMJ304" s="5"/>
      <c r="AMK304" s="5"/>
    </row>
    <row r="305" spans="1:23" s="8" customFormat="1" ht="313.5" customHeight="1">
      <c r="A305" s="43">
        <v>1</v>
      </c>
      <c r="B305" s="117" t="s">
        <v>472</v>
      </c>
      <c r="C305" s="118">
        <v>1964</v>
      </c>
      <c r="D305" s="118" t="s">
        <v>37</v>
      </c>
      <c r="E305" s="186" t="s">
        <v>38</v>
      </c>
      <c r="F305" s="118">
        <v>4</v>
      </c>
      <c r="G305" s="118">
        <v>2</v>
      </c>
      <c r="H305" s="297">
        <v>1370.4</v>
      </c>
      <c r="I305" s="297">
        <v>1273.5999999999999</v>
      </c>
      <c r="J305" s="297">
        <v>1217.7</v>
      </c>
      <c r="K305" s="298">
        <v>48</v>
      </c>
      <c r="L305" s="299">
        <f t="shared" ref="L305:L341" si="51">P305</f>
        <v>4858543.3600000003</v>
      </c>
      <c r="M305" s="121" t="s">
        <v>37</v>
      </c>
      <c r="N305" s="121" t="s">
        <v>37</v>
      </c>
      <c r="O305" s="121" t="s">
        <v>37</v>
      </c>
      <c r="P305" s="120">
        <v>4858543.3600000003</v>
      </c>
      <c r="Q305" s="121" t="s">
        <v>37</v>
      </c>
      <c r="R305" s="48" t="s">
        <v>473</v>
      </c>
      <c r="S305" s="49">
        <v>3814.81</v>
      </c>
      <c r="T305" s="50">
        <v>4739.3599999999997</v>
      </c>
      <c r="U305" s="45">
        <v>2016</v>
      </c>
      <c r="V305" s="376">
        <v>9</v>
      </c>
      <c r="W305" s="8">
        <v>1</v>
      </c>
    </row>
    <row r="306" spans="1:23" s="8" customFormat="1" ht="276" customHeight="1">
      <c r="A306" s="45">
        <f t="shared" ref="A306:A341" si="52">A305+1</f>
        <v>2</v>
      </c>
      <c r="B306" s="117" t="s">
        <v>474</v>
      </c>
      <c r="C306" s="118">
        <v>1966</v>
      </c>
      <c r="D306" s="118" t="s">
        <v>37</v>
      </c>
      <c r="E306" s="186" t="s">
        <v>38</v>
      </c>
      <c r="F306" s="118">
        <v>5</v>
      </c>
      <c r="G306" s="118">
        <v>4</v>
      </c>
      <c r="H306" s="297">
        <v>4033</v>
      </c>
      <c r="I306" s="297">
        <v>3762.3</v>
      </c>
      <c r="J306" s="297">
        <v>609.5</v>
      </c>
      <c r="K306" s="298">
        <v>136</v>
      </c>
      <c r="L306" s="299">
        <f t="shared" si="51"/>
        <v>7136823.6399999997</v>
      </c>
      <c r="M306" s="121" t="s">
        <v>37</v>
      </c>
      <c r="N306" s="121" t="s">
        <v>37</v>
      </c>
      <c r="O306" s="121" t="s">
        <v>37</v>
      </c>
      <c r="P306" s="120">
        <v>7136823.6399999997</v>
      </c>
      <c r="Q306" s="121" t="s">
        <v>37</v>
      </c>
      <c r="R306" s="48" t="s">
        <v>475</v>
      </c>
      <c r="S306" s="49">
        <v>1896.93</v>
      </c>
      <c r="T306" s="51">
        <v>3163.1</v>
      </c>
      <c r="U306" s="52">
        <v>2016</v>
      </c>
      <c r="V306" s="42">
        <v>8</v>
      </c>
      <c r="W306" s="8">
        <v>1</v>
      </c>
    </row>
    <row r="307" spans="1:23" s="8" customFormat="1" ht="163.5" customHeight="1">
      <c r="A307" s="45">
        <f t="shared" si="52"/>
        <v>3</v>
      </c>
      <c r="B307" s="117" t="s">
        <v>476</v>
      </c>
      <c r="C307" s="118">
        <v>1932</v>
      </c>
      <c r="D307" s="118" t="s">
        <v>289</v>
      </c>
      <c r="E307" s="186" t="s">
        <v>38</v>
      </c>
      <c r="F307" s="118">
        <v>4</v>
      </c>
      <c r="G307" s="118">
        <v>4</v>
      </c>
      <c r="H307" s="297">
        <v>3220.4</v>
      </c>
      <c r="I307" s="297">
        <v>2911</v>
      </c>
      <c r="J307" s="297">
        <v>2199.3000000000002</v>
      </c>
      <c r="K307" s="298">
        <v>48</v>
      </c>
      <c r="L307" s="299">
        <f t="shared" si="51"/>
        <v>8054622.8300000001</v>
      </c>
      <c r="M307" s="121" t="s">
        <v>37</v>
      </c>
      <c r="N307" s="121" t="s">
        <v>37</v>
      </c>
      <c r="O307" s="121" t="s">
        <v>37</v>
      </c>
      <c r="P307" s="120">
        <v>8054622.8300000001</v>
      </c>
      <c r="Q307" s="121" t="s">
        <v>37</v>
      </c>
      <c r="R307" s="48" t="s">
        <v>477</v>
      </c>
      <c r="S307" s="49">
        <v>2766.96</v>
      </c>
      <c r="T307" s="51">
        <v>2766.96</v>
      </c>
      <c r="U307" s="45">
        <v>2016</v>
      </c>
      <c r="V307" s="42">
        <v>4</v>
      </c>
      <c r="W307" s="8">
        <v>1</v>
      </c>
    </row>
    <row r="308" spans="1:23" s="8" customFormat="1" ht="226.5" customHeight="1">
      <c r="A308" s="45">
        <f t="shared" si="52"/>
        <v>4</v>
      </c>
      <c r="B308" s="117" t="s">
        <v>478</v>
      </c>
      <c r="C308" s="118">
        <v>1962</v>
      </c>
      <c r="D308" s="118" t="s">
        <v>37</v>
      </c>
      <c r="E308" s="186" t="s">
        <v>38</v>
      </c>
      <c r="F308" s="118">
        <v>5</v>
      </c>
      <c r="G308" s="118">
        <v>4</v>
      </c>
      <c r="H308" s="297">
        <v>4059</v>
      </c>
      <c r="I308" s="297">
        <v>3444</v>
      </c>
      <c r="J308" s="297">
        <v>2400</v>
      </c>
      <c r="K308" s="298">
        <v>101</v>
      </c>
      <c r="L308" s="299">
        <f t="shared" si="51"/>
        <v>7328394.4900000002</v>
      </c>
      <c r="M308" s="121" t="s">
        <v>37</v>
      </c>
      <c r="N308" s="121" t="s">
        <v>37</v>
      </c>
      <c r="O308" s="121" t="s">
        <v>37</v>
      </c>
      <c r="P308" s="120">
        <v>7328394.4900000002</v>
      </c>
      <c r="Q308" s="121" t="s">
        <v>37</v>
      </c>
      <c r="R308" s="48" t="s">
        <v>479</v>
      </c>
      <c r="S308" s="49">
        <v>2127.87</v>
      </c>
      <c r="T308" s="51">
        <v>3473.36</v>
      </c>
      <c r="U308" s="45">
        <v>2016</v>
      </c>
      <c r="V308" s="42">
        <v>6</v>
      </c>
      <c r="W308" s="8">
        <v>1</v>
      </c>
    </row>
    <row r="309" spans="1:23" s="8" customFormat="1" ht="289.5" customHeight="1">
      <c r="A309" s="45">
        <f t="shared" si="52"/>
        <v>5</v>
      </c>
      <c r="B309" s="117" t="s">
        <v>480</v>
      </c>
      <c r="C309" s="118">
        <v>1961</v>
      </c>
      <c r="D309" s="118" t="s">
        <v>37</v>
      </c>
      <c r="E309" s="186" t="s">
        <v>38</v>
      </c>
      <c r="F309" s="118">
        <v>5</v>
      </c>
      <c r="G309" s="118">
        <v>4</v>
      </c>
      <c r="H309" s="297">
        <v>4117.2</v>
      </c>
      <c r="I309" s="297">
        <v>3243.3</v>
      </c>
      <c r="J309" s="297">
        <v>217.8</v>
      </c>
      <c r="K309" s="298">
        <v>108</v>
      </c>
      <c r="L309" s="299">
        <f t="shared" si="51"/>
        <v>13260826.15</v>
      </c>
      <c r="M309" s="121" t="s">
        <v>37</v>
      </c>
      <c r="N309" s="121" t="s">
        <v>37</v>
      </c>
      <c r="O309" s="121" t="s">
        <v>37</v>
      </c>
      <c r="P309" s="120">
        <v>13260826.15</v>
      </c>
      <c r="Q309" s="121" t="s">
        <v>37</v>
      </c>
      <c r="R309" s="48" t="s">
        <v>481</v>
      </c>
      <c r="S309" s="49">
        <v>4088.68</v>
      </c>
      <c r="T309" s="51">
        <v>4994.03</v>
      </c>
      <c r="U309" s="54">
        <v>2016</v>
      </c>
      <c r="V309" s="42">
        <v>9</v>
      </c>
      <c r="W309" s="8">
        <v>1</v>
      </c>
    </row>
    <row r="310" spans="1:23" s="8" customFormat="1" ht="260.25" customHeight="1">
      <c r="A310" s="45">
        <f t="shared" si="52"/>
        <v>6</v>
      </c>
      <c r="B310" s="117" t="s">
        <v>482</v>
      </c>
      <c r="C310" s="118">
        <v>1965</v>
      </c>
      <c r="D310" s="118" t="s">
        <v>37</v>
      </c>
      <c r="E310" s="186" t="s">
        <v>38</v>
      </c>
      <c r="F310" s="118">
        <v>5</v>
      </c>
      <c r="G310" s="118">
        <v>2</v>
      </c>
      <c r="H310" s="297">
        <v>3516.6</v>
      </c>
      <c r="I310" s="297">
        <v>3180.1</v>
      </c>
      <c r="J310" s="297">
        <v>2880</v>
      </c>
      <c r="K310" s="300">
        <v>72</v>
      </c>
      <c r="L310" s="299">
        <f t="shared" si="51"/>
        <v>10828294.710000001</v>
      </c>
      <c r="M310" s="121" t="s">
        <v>37</v>
      </c>
      <c r="N310" s="121" t="s">
        <v>37</v>
      </c>
      <c r="O310" s="121" t="s">
        <v>37</v>
      </c>
      <c r="P310" s="120">
        <v>10828294.710000001</v>
      </c>
      <c r="Q310" s="121" t="s">
        <v>37</v>
      </c>
      <c r="R310" s="48" t="s">
        <v>483</v>
      </c>
      <c r="S310" s="49">
        <v>3405.02</v>
      </c>
      <c r="T310" s="51">
        <v>3542</v>
      </c>
      <c r="U310" s="45">
        <v>2016</v>
      </c>
      <c r="V310" s="42">
        <v>8</v>
      </c>
      <c r="W310" s="8">
        <v>1</v>
      </c>
    </row>
    <row r="311" spans="1:23" s="8" customFormat="1" ht="266.25" customHeight="1">
      <c r="A311" s="45">
        <f t="shared" si="52"/>
        <v>7</v>
      </c>
      <c r="B311" s="117" t="s">
        <v>484</v>
      </c>
      <c r="C311" s="118">
        <v>1965</v>
      </c>
      <c r="D311" s="118" t="s">
        <v>37</v>
      </c>
      <c r="E311" s="186" t="s">
        <v>38</v>
      </c>
      <c r="F311" s="118">
        <v>5</v>
      </c>
      <c r="G311" s="118">
        <v>2</v>
      </c>
      <c r="H311" s="297">
        <v>4837.2</v>
      </c>
      <c r="I311" s="297">
        <v>4837.2</v>
      </c>
      <c r="J311" s="297">
        <v>4363.3999999999996</v>
      </c>
      <c r="K311" s="300">
        <v>128</v>
      </c>
      <c r="L311" s="299">
        <f t="shared" si="51"/>
        <v>10194509.66</v>
      </c>
      <c r="M311" s="121" t="s">
        <v>37</v>
      </c>
      <c r="N311" s="121" t="s">
        <v>37</v>
      </c>
      <c r="O311" s="121" t="s">
        <v>37</v>
      </c>
      <c r="P311" s="120">
        <v>10194509.66</v>
      </c>
      <c r="Q311" s="121" t="s">
        <v>37</v>
      </c>
      <c r="R311" s="48" t="s">
        <v>485</v>
      </c>
      <c r="S311" s="49">
        <v>2107.52</v>
      </c>
      <c r="T311" s="51">
        <v>3542</v>
      </c>
      <c r="U311" s="45">
        <v>2016</v>
      </c>
      <c r="V311" s="42">
        <v>8</v>
      </c>
      <c r="W311" s="8">
        <v>1</v>
      </c>
    </row>
    <row r="312" spans="1:23" s="8" customFormat="1" ht="204">
      <c r="A312" s="45">
        <f t="shared" si="52"/>
        <v>8</v>
      </c>
      <c r="B312" s="117" t="s">
        <v>486</v>
      </c>
      <c r="C312" s="118">
        <v>1964</v>
      </c>
      <c r="D312" s="118" t="s">
        <v>37</v>
      </c>
      <c r="E312" s="186" t="s">
        <v>38</v>
      </c>
      <c r="F312" s="118"/>
      <c r="G312" s="118"/>
      <c r="H312" s="297">
        <v>2125.8000000000002</v>
      </c>
      <c r="I312" s="297">
        <v>1969.3</v>
      </c>
      <c r="J312" s="297">
        <v>1307.3</v>
      </c>
      <c r="K312" s="300">
        <v>116</v>
      </c>
      <c r="L312" s="299">
        <f t="shared" si="51"/>
        <v>8430171.4000000004</v>
      </c>
      <c r="M312" s="121" t="s">
        <v>37</v>
      </c>
      <c r="N312" s="121" t="s">
        <v>37</v>
      </c>
      <c r="O312" s="121" t="s">
        <v>37</v>
      </c>
      <c r="P312" s="120">
        <v>8430171.4000000004</v>
      </c>
      <c r="Q312" s="121" t="s">
        <v>37</v>
      </c>
      <c r="R312" s="48" t="s">
        <v>487</v>
      </c>
      <c r="S312" s="49">
        <v>4280.8</v>
      </c>
      <c r="T312" s="51">
        <v>5484.92</v>
      </c>
      <c r="U312" s="45">
        <v>2016</v>
      </c>
      <c r="V312" s="42">
        <v>7</v>
      </c>
      <c r="W312" s="8">
        <v>1</v>
      </c>
    </row>
    <row r="313" spans="1:23" s="8" customFormat="1" ht="216">
      <c r="A313" s="45">
        <f t="shared" si="52"/>
        <v>9</v>
      </c>
      <c r="B313" s="117" t="s">
        <v>488</v>
      </c>
      <c r="C313" s="118">
        <v>1966</v>
      </c>
      <c r="D313" s="118" t="s">
        <v>37</v>
      </c>
      <c r="E313" s="186" t="s">
        <v>38</v>
      </c>
      <c r="F313" s="118"/>
      <c r="G313" s="118"/>
      <c r="H313" s="297">
        <v>3187.5</v>
      </c>
      <c r="I313" s="297">
        <v>3187.5</v>
      </c>
      <c r="J313" s="297">
        <v>2373</v>
      </c>
      <c r="K313" s="300">
        <v>187</v>
      </c>
      <c r="L313" s="299">
        <f t="shared" si="51"/>
        <v>13969301.060000001</v>
      </c>
      <c r="M313" s="121" t="s">
        <v>37</v>
      </c>
      <c r="N313" s="121" t="s">
        <v>37</v>
      </c>
      <c r="O313" s="121" t="s">
        <v>37</v>
      </c>
      <c r="P313" s="120">
        <v>13969301.060000001</v>
      </c>
      <c r="Q313" s="121" t="s">
        <v>37</v>
      </c>
      <c r="R313" s="48" t="s">
        <v>489</v>
      </c>
      <c r="S313" s="49">
        <v>4382.53</v>
      </c>
      <c r="T313" s="51">
        <v>5484.92</v>
      </c>
      <c r="U313" s="45">
        <v>2016</v>
      </c>
      <c r="V313" s="42">
        <v>8</v>
      </c>
      <c r="W313" s="8">
        <v>1</v>
      </c>
    </row>
    <row r="314" spans="1:23" s="8" customFormat="1" ht="207" customHeight="1">
      <c r="A314" s="45">
        <f t="shared" si="52"/>
        <v>10</v>
      </c>
      <c r="B314" s="117" t="s">
        <v>490</v>
      </c>
      <c r="C314" s="118">
        <v>1964</v>
      </c>
      <c r="D314" s="118" t="s">
        <v>37</v>
      </c>
      <c r="E314" s="186" t="s">
        <v>38</v>
      </c>
      <c r="F314" s="118">
        <v>5</v>
      </c>
      <c r="G314" s="118">
        <v>2</v>
      </c>
      <c r="H314" s="297">
        <v>1796.4</v>
      </c>
      <c r="I314" s="297">
        <v>1541.4</v>
      </c>
      <c r="J314" s="297">
        <v>235.1</v>
      </c>
      <c r="K314" s="298">
        <v>40</v>
      </c>
      <c r="L314" s="299">
        <f t="shared" si="51"/>
        <v>2886187.23</v>
      </c>
      <c r="M314" s="121" t="s">
        <v>37</v>
      </c>
      <c r="N314" s="121" t="s">
        <v>37</v>
      </c>
      <c r="O314" s="121" t="s">
        <v>37</v>
      </c>
      <c r="P314" s="120">
        <v>2886187.23</v>
      </c>
      <c r="Q314" s="121" t="s">
        <v>37</v>
      </c>
      <c r="R314" s="48" t="s">
        <v>491</v>
      </c>
      <c r="S314" s="49">
        <v>1872.45</v>
      </c>
      <c r="T314" s="50">
        <v>3086.53</v>
      </c>
      <c r="U314" s="45">
        <v>2016</v>
      </c>
      <c r="V314" s="42">
        <v>6</v>
      </c>
      <c r="W314" s="8">
        <v>1</v>
      </c>
    </row>
    <row r="315" spans="1:23" s="8" customFormat="1" ht="266.25" customHeight="1">
      <c r="A315" s="45">
        <f t="shared" si="52"/>
        <v>11</v>
      </c>
      <c r="B315" s="117" t="s">
        <v>492</v>
      </c>
      <c r="C315" s="118">
        <v>1961</v>
      </c>
      <c r="D315" s="118" t="s">
        <v>37</v>
      </c>
      <c r="E315" s="186" t="s">
        <v>38</v>
      </c>
      <c r="F315" s="118"/>
      <c r="G315" s="118"/>
      <c r="H315" s="297">
        <v>2058.4</v>
      </c>
      <c r="I315" s="297">
        <v>1575.8</v>
      </c>
      <c r="J315" s="297">
        <v>1374.8</v>
      </c>
      <c r="K315" s="298">
        <v>59</v>
      </c>
      <c r="L315" s="299">
        <f t="shared" si="51"/>
        <v>5581483.5999999996</v>
      </c>
      <c r="M315" s="121" t="s">
        <v>37</v>
      </c>
      <c r="N315" s="121" t="s">
        <v>37</v>
      </c>
      <c r="O315" s="121" t="s">
        <v>37</v>
      </c>
      <c r="P315" s="120">
        <v>5581483.5999999996</v>
      </c>
      <c r="Q315" s="121" t="s">
        <v>37</v>
      </c>
      <c r="R315" s="48" t="s">
        <v>493</v>
      </c>
      <c r="S315" s="49">
        <v>3542</v>
      </c>
      <c r="T315" s="51">
        <v>3542</v>
      </c>
      <c r="U315" s="45">
        <v>2016</v>
      </c>
      <c r="V315" s="42">
        <v>8</v>
      </c>
      <c r="W315" s="8">
        <v>1</v>
      </c>
    </row>
    <row r="316" spans="1:23" s="8" customFormat="1" ht="60">
      <c r="A316" s="45">
        <f t="shared" si="52"/>
        <v>12</v>
      </c>
      <c r="B316" s="117" t="s">
        <v>494</v>
      </c>
      <c r="C316" s="118">
        <v>1970</v>
      </c>
      <c r="D316" s="118" t="s">
        <v>37</v>
      </c>
      <c r="E316" s="186" t="s">
        <v>330</v>
      </c>
      <c r="F316" s="118">
        <v>2</v>
      </c>
      <c r="G316" s="118">
        <v>3</v>
      </c>
      <c r="H316" s="297">
        <v>583</v>
      </c>
      <c r="I316" s="297">
        <v>519.29999999999995</v>
      </c>
      <c r="J316" s="297">
        <v>395.4</v>
      </c>
      <c r="K316" s="298">
        <v>22</v>
      </c>
      <c r="L316" s="299">
        <f t="shared" si="51"/>
        <v>2944903.48</v>
      </c>
      <c r="M316" s="121" t="s">
        <v>37</v>
      </c>
      <c r="N316" s="121" t="s">
        <v>37</v>
      </c>
      <c r="O316" s="121" t="s">
        <v>37</v>
      </c>
      <c r="P316" s="120">
        <v>2944903.48</v>
      </c>
      <c r="Q316" s="121" t="s">
        <v>37</v>
      </c>
      <c r="R316" s="48" t="s">
        <v>495</v>
      </c>
      <c r="S316" s="49">
        <v>5670.91</v>
      </c>
      <c r="T316" s="51">
        <v>9850.83</v>
      </c>
      <c r="U316" s="45">
        <v>2016</v>
      </c>
      <c r="V316" s="42">
        <v>4</v>
      </c>
      <c r="W316" s="8">
        <v>1</v>
      </c>
    </row>
    <row r="317" spans="1:23" s="8" customFormat="1" ht="120">
      <c r="A317" s="45">
        <f t="shared" si="52"/>
        <v>13</v>
      </c>
      <c r="B317" s="117" t="s">
        <v>496</v>
      </c>
      <c r="C317" s="118">
        <v>1935</v>
      </c>
      <c r="D317" s="118">
        <v>1970</v>
      </c>
      <c r="E317" s="186" t="s">
        <v>330</v>
      </c>
      <c r="F317" s="118">
        <v>2</v>
      </c>
      <c r="G317" s="118">
        <v>3</v>
      </c>
      <c r="H317" s="297">
        <v>549.9</v>
      </c>
      <c r="I317" s="297">
        <v>549.9</v>
      </c>
      <c r="J317" s="297">
        <v>276.10000000000002</v>
      </c>
      <c r="K317" s="298">
        <v>24</v>
      </c>
      <c r="L317" s="299">
        <f t="shared" si="51"/>
        <v>4355358.99</v>
      </c>
      <c r="M317" s="121" t="s">
        <v>37</v>
      </c>
      <c r="N317" s="121" t="s">
        <v>37</v>
      </c>
      <c r="O317" s="121" t="s">
        <v>37</v>
      </c>
      <c r="P317" s="120">
        <v>4355358.99</v>
      </c>
      <c r="Q317" s="121" t="s">
        <v>37</v>
      </c>
      <c r="R317" s="48" t="s">
        <v>497</v>
      </c>
      <c r="S317" s="49">
        <v>7920.27</v>
      </c>
      <c r="T317" s="51">
        <v>12197.5</v>
      </c>
      <c r="U317" s="55">
        <v>2016</v>
      </c>
      <c r="V317" s="42">
        <v>6</v>
      </c>
      <c r="W317" s="8">
        <v>1</v>
      </c>
    </row>
    <row r="318" spans="1:23" s="8" customFormat="1" ht="102.75" customHeight="1">
      <c r="A318" s="45">
        <f t="shared" si="52"/>
        <v>14</v>
      </c>
      <c r="B318" s="117" t="s">
        <v>498</v>
      </c>
      <c r="C318" s="118">
        <v>1926</v>
      </c>
      <c r="D318" s="118" t="s">
        <v>37</v>
      </c>
      <c r="E318" s="186" t="s">
        <v>138</v>
      </c>
      <c r="F318" s="118">
        <v>2</v>
      </c>
      <c r="G318" s="118">
        <v>4</v>
      </c>
      <c r="H318" s="297">
        <v>450.9</v>
      </c>
      <c r="I318" s="297">
        <v>450.9</v>
      </c>
      <c r="J318" s="297">
        <v>106.2</v>
      </c>
      <c r="K318" s="298">
        <v>22</v>
      </c>
      <c r="L318" s="299">
        <f t="shared" si="51"/>
        <v>1408241</v>
      </c>
      <c r="M318" s="121" t="s">
        <v>37</v>
      </c>
      <c r="N318" s="121" t="s">
        <v>37</v>
      </c>
      <c r="O318" s="121" t="s">
        <v>37</v>
      </c>
      <c r="P318" s="120">
        <v>1408241</v>
      </c>
      <c r="Q318" s="121" t="s">
        <v>37</v>
      </c>
      <c r="R318" s="48" t="s">
        <v>499</v>
      </c>
      <c r="S318" s="49">
        <v>3123.18</v>
      </c>
      <c r="T318" s="51">
        <v>7378.1</v>
      </c>
      <c r="U318" s="45">
        <v>2016</v>
      </c>
      <c r="V318" s="42">
        <v>5</v>
      </c>
      <c r="W318" s="8">
        <v>1</v>
      </c>
    </row>
    <row r="319" spans="1:23" s="8" customFormat="1" ht="92.25" customHeight="1">
      <c r="A319" s="45">
        <f t="shared" si="52"/>
        <v>15</v>
      </c>
      <c r="B319" s="117" t="s">
        <v>500</v>
      </c>
      <c r="C319" s="118">
        <v>1931</v>
      </c>
      <c r="D319" s="118" t="s">
        <v>37</v>
      </c>
      <c r="E319" s="186" t="s">
        <v>138</v>
      </c>
      <c r="F319" s="118">
        <v>2</v>
      </c>
      <c r="G319" s="118">
        <v>2</v>
      </c>
      <c r="H319" s="297">
        <v>584.4</v>
      </c>
      <c r="I319" s="297">
        <v>534.79999999999995</v>
      </c>
      <c r="J319" s="297">
        <v>199.3</v>
      </c>
      <c r="K319" s="298">
        <v>33</v>
      </c>
      <c r="L319" s="299">
        <f t="shared" si="51"/>
        <v>4441047.47</v>
      </c>
      <c r="M319" s="121" t="s">
        <v>37</v>
      </c>
      <c r="N319" s="121" t="s">
        <v>37</v>
      </c>
      <c r="O319" s="121" t="s">
        <v>37</v>
      </c>
      <c r="P319" s="120">
        <v>4441047.47</v>
      </c>
      <c r="Q319" s="121" t="s">
        <v>37</v>
      </c>
      <c r="R319" s="48" t="s">
        <v>501</v>
      </c>
      <c r="S319" s="49">
        <v>8304.1299999999992</v>
      </c>
      <c r="T319" s="51">
        <v>15788.22</v>
      </c>
      <c r="U319" s="45">
        <v>2016</v>
      </c>
      <c r="V319" s="42">
        <v>6</v>
      </c>
      <c r="W319" s="8">
        <v>1</v>
      </c>
    </row>
    <row r="320" spans="1:23" s="8" customFormat="1" ht="137.25" customHeight="1">
      <c r="A320" s="45">
        <f t="shared" si="52"/>
        <v>16</v>
      </c>
      <c r="B320" s="117" t="s">
        <v>502</v>
      </c>
      <c r="C320" s="118">
        <v>1932</v>
      </c>
      <c r="D320" s="118"/>
      <c r="E320" s="186" t="s">
        <v>330</v>
      </c>
      <c r="F320" s="118">
        <v>2</v>
      </c>
      <c r="G320" s="118">
        <v>2</v>
      </c>
      <c r="H320" s="297">
        <v>474</v>
      </c>
      <c r="I320" s="297">
        <v>429.2</v>
      </c>
      <c r="J320" s="297">
        <v>213.9</v>
      </c>
      <c r="K320" s="298">
        <v>23</v>
      </c>
      <c r="L320" s="299">
        <f t="shared" si="51"/>
        <v>3613484.54</v>
      </c>
      <c r="M320" s="121" t="s">
        <v>37</v>
      </c>
      <c r="N320" s="121" t="s">
        <v>37</v>
      </c>
      <c r="O320" s="121" t="s">
        <v>37</v>
      </c>
      <c r="P320" s="120">
        <v>3613484.54</v>
      </c>
      <c r="Q320" s="121" t="s">
        <v>37</v>
      </c>
      <c r="R320" s="48" t="s">
        <v>503</v>
      </c>
      <c r="S320" s="49">
        <v>8419.1200000000008</v>
      </c>
      <c r="T320" s="51">
        <v>11567.11</v>
      </c>
      <c r="U320" s="55">
        <v>2016</v>
      </c>
      <c r="V320" s="42">
        <v>5</v>
      </c>
      <c r="W320" s="8">
        <v>1</v>
      </c>
    </row>
    <row r="321" spans="1:23" s="8" customFormat="1" ht="143.25" customHeight="1">
      <c r="A321" s="45">
        <f t="shared" si="52"/>
        <v>17</v>
      </c>
      <c r="B321" s="117" t="s">
        <v>504</v>
      </c>
      <c r="C321" s="118">
        <v>1935</v>
      </c>
      <c r="D321" s="118" t="s">
        <v>37</v>
      </c>
      <c r="E321" s="186" t="s">
        <v>138</v>
      </c>
      <c r="F321" s="118">
        <v>2</v>
      </c>
      <c r="G321" s="118">
        <v>2</v>
      </c>
      <c r="H321" s="297">
        <v>590.1</v>
      </c>
      <c r="I321" s="297">
        <v>590.1</v>
      </c>
      <c r="J321" s="297">
        <v>291.39999999999998</v>
      </c>
      <c r="K321" s="298">
        <v>26</v>
      </c>
      <c r="L321" s="299">
        <f t="shared" si="51"/>
        <v>4822314.6100000003</v>
      </c>
      <c r="M321" s="121" t="s">
        <v>37</v>
      </c>
      <c r="N321" s="121" t="s">
        <v>37</v>
      </c>
      <c r="O321" s="121" t="s">
        <v>37</v>
      </c>
      <c r="P321" s="120">
        <v>4822314.6100000003</v>
      </c>
      <c r="Q321" s="121" t="s">
        <v>37</v>
      </c>
      <c r="R321" s="48" t="s">
        <v>505</v>
      </c>
      <c r="S321" s="49">
        <v>8172.03</v>
      </c>
      <c r="T321" s="51">
        <v>13908.93</v>
      </c>
      <c r="U321" s="55">
        <v>2016</v>
      </c>
      <c r="V321" s="42">
        <v>7</v>
      </c>
      <c r="W321" s="8">
        <v>1</v>
      </c>
    </row>
    <row r="322" spans="1:23" s="8" customFormat="1" ht="186" customHeight="1">
      <c r="A322" s="45">
        <f t="shared" si="52"/>
        <v>18</v>
      </c>
      <c r="B322" s="117" t="s">
        <v>506</v>
      </c>
      <c r="C322" s="118">
        <v>1958</v>
      </c>
      <c r="D322" s="118" t="s">
        <v>37</v>
      </c>
      <c r="E322" s="186" t="s">
        <v>138</v>
      </c>
      <c r="F322" s="118">
        <v>2</v>
      </c>
      <c r="G322" s="118">
        <v>1</v>
      </c>
      <c r="H322" s="297">
        <v>401.8</v>
      </c>
      <c r="I322" s="297">
        <v>401.8</v>
      </c>
      <c r="J322" s="297">
        <v>291.39999999999998</v>
      </c>
      <c r="K322" s="298">
        <v>26</v>
      </c>
      <c r="L322" s="299">
        <f t="shared" si="51"/>
        <v>2313371.81</v>
      </c>
      <c r="M322" s="121" t="s">
        <v>37</v>
      </c>
      <c r="N322" s="121" t="s">
        <v>37</v>
      </c>
      <c r="O322" s="121" t="s">
        <v>37</v>
      </c>
      <c r="P322" s="120">
        <v>2313371.81</v>
      </c>
      <c r="Q322" s="121" t="s">
        <v>37</v>
      </c>
      <c r="R322" s="48" t="s">
        <v>507</v>
      </c>
      <c r="S322" s="49">
        <v>5757.52</v>
      </c>
      <c r="T322" s="51">
        <v>10323.08</v>
      </c>
      <c r="U322" s="55">
        <v>2016</v>
      </c>
      <c r="V322" s="42">
        <v>7</v>
      </c>
      <c r="W322" s="8">
        <v>1</v>
      </c>
    </row>
    <row r="323" spans="1:23" s="8" customFormat="1" ht="38.25" customHeight="1">
      <c r="A323" s="45">
        <f t="shared" si="52"/>
        <v>19</v>
      </c>
      <c r="B323" s="117" t="s">
        <v>508</v>
      </c>
      <c r="C323" s="118">
        <v>1960</v>
      </c>
      <c r="D323" s="118" t="s">
        <v>37</v>
      </c>
      <c r="E323" s="186" t="s">
        <v>138</v>
      </c>
      <c r="F323" s="118">
        <v>2</v>
      </c>
      <c r="G323" s="118">
        <v>2</v>
      </c>
      <c r="H323" s="297">
        <v>719.7</v>
      </c>
      <c r="I323" s="297">
        <v>719.7</v>
      </c>
      <c r="J323" s="297">
        <v>180.3</v>
      </c>
      <c r="K323" s="298">
        <v>40</v>
      </c>
      <c r="L323" s="299">
        <f t="shared" si="51"/>
        <v>1257838.52</v>
      </c>
      <c r="M323" s="121" t="s">
        <v>37</v>
      </c>
      <c r="N323" s="121" t="s">
        <v>37</v>
      </c>
      <c r="O323" s="121" t="s">
        <v>37</v>
      </c>
      <c r="P323" s="120">
        <v>1257838.52</v>
      </c>
      <c r="Q323" s="121" t="s">
        <v>37</v>
      </c>
      <c r="R323" s="48" t="s">
        <v>509</v>
      </c>
      <c r="S323" s="49">
        <v>1747.73</v>
      </c>
      <c r="T323" s="51">
        <v>5937.39</v>
      </c>
      <c r="U323" s="45">
        <v>2016</v>
      </c>
      <c r="V323" s="42">
        <v>2</v>
      </c>
      <c r="W323" s="8">
        <v>1</v>
      </c>
    </row>
    <row r="324" spans="1:23" s="8" customFormat="1" ht="34.5" customHeight="1">
      <c r="A324" s="45">
        <f t="shared" si="52"/>
        <v>20</v>
      </c>
      <c r="B324" s="117" t="s">
        <v>510</v>
      </c>
      <c r="C324" s="118">
        <v>1947</v>
      </c>
      <c r="D324" s="118" t="s">
        <v>37</v>
      </c>
      <c r="E324" s="186" t="s">
        <v>330</v>
      </c>
      <c r="F324" s="118">
        <v>2</v>
      </c>
      <c r="G324" s="118">
        <v>2</v>
      </c>
      <c r="H324" s="297">
        <v>884.5</v>
      </c>
      <c r="I324" s="297">
        <v>731.7</v>
      </c>
      <c r="J324" s="297">
        <v>431.4</v>
      </c>
      <c r="K324" s="298"/>
      <c r="L324" s="299">
        <f t="shared" si="51"/>
        <v>2631897.7999999998</v>
      </c>
      <c r="M324" s="121" t="s">
        <v>37</v>
      </c>
      <c r="N324" s="121" t="s">
        <v>37</v>
      </c>
      <c r="O324" s="121" t="s">
        <v>37</v>
      </c>
      <c r="P324" s="120">
        <v>2631897.7999999998</v>
      </c>
      <c r="Q324" s="121" t="s">
        <v>37</v>
      </c>
      <c r="R324" s="48" t="s">
        <v>511</v>
      </c>
      <c r="S324" s="49">
        <v>3596.96</v>
      </c>
      <c r="T324" s="51">
        <v>6665.29</v>
      </c>
      <c r="U324" s="55">
        <v>2016</v>
      </c>
      <c r="V324" s="42">
        <v>1</v>
      </c>
      <c r="W324" s="8">
        <v>1</v>
      </c>
    </row>
    <row r="325" spans="1:23" s="8" customFormat="1" ht="97.5" customHeight="1">
      <c r="A325" s="45">
        <f t="shared" si="52"/>
        <v>21</v>
      </c>
      <c r="B325" s="117" t="s">
        <v>512</v>
      </c>
      <c r="C325" s="118">
        <v>1933</v>
      </c>
      <c r="D325" s="118"/>
      <c r="E325" s="186" t="s">
        <v>330</v>
      </c>
      <c r="F325" s="118">
        <v>2</v>
      </c>
      <c r="G325" s="118">
        <v>2</v>
      </c>
      <c r="H325" s="297">
        <v>599.79999999999995</v>
      </c>
      <c r="I325" s="297">
        <v>599.79999999999995</v>
      </c>
      <c r="J325" s="297">
        <v>65.8</v>
      </c>
      <c r="K325" s="298">
        <v>26</v>
      </c>
      <c r="L325" s="299">
        <f t="shared" si="51"/>
        <v>4849919.01</v>
      </c>
      <c r="M325" s="121" t="s">
        <v>37</v>
      </c>
      <c r="N325" s="121" t="s">
        <v>37</v>
      </c>
      <c r="O325" s="121" t="s">
        <v>37</v>
      </c>
      <c r="P325" s="120">
        <v>4849919.01</v>
      </c>
      <c r="Q325" s="121" t="s">
        <v>37</v>
      </c>
      <c r="R325" s="48" t="s">
        <v>513</v>
      </c>
      <c r="S325" s="49">
        <v>8085.89</v>
      </c>
      <c r="T325" s="51">
        <v>10452.67</v>
      </c>
      <c r="U325" s="45">
        <v>2016</v>
      </c>
      <c r="V325" s="42">
        <v>4</v>
      </c>
      <c r="W325" s="8">
        <v>1</v>
      </c>
    </row>
    <row r="326" spans="1:23" s="8" customFormat="1" ht="104.25" customHeight="1">
      <c r="A326" s="45">
        <f t="shared" si="52"/>
        <v>22</v>
      </c>
      <c r="B326" s="117" t="s">
        <v>514</v>
      </c>
      <c r="C326" s="118">
        <v>1931</v>
      </c>
      <c r="D326" s="118"/>
      <c r="E326" s="186" t="s">
        <v>330</v>
      </c>
      <c r="F326" s="118">
        <v>2</v>
      </c>
      <c r="G326" s="118">
        <v>2</v>
      </c>
      <c r="H326" s="297">
        <v>591.1</v>
      </c>
      <c r="I326" s="297">
        <v>542.70000000000005</v>
      </c>
      <c r="J326" s="297">
        <v>59.6</v>
      </c>
      <c r="K326" s="298">
        <v>30</v>
      </c>
      <c r="L326" s="299">
        <f t="shared" si="51"/>
        <v>6547728.0800000001</v>
      </c>
      <c r="M326" s="121" t="s">
        <v>37</v>
      </c>
      <c r="N326" s="121" t="s">
        <v>37</v>
      </c>
      <c r="O326" s="121" t="s">
        <v>37</v>
      </c>
      <c r="P326" s="120">
        <v>6547728.0800000001</v>
      </c>
      <c r="Q326" s="121" t="s">
        <v>37</v>
      </c>
      <c r="R326" s="48" t="s">
        <v>515</v>
      </c>
      <c r="S326" s="49">
        <f>P326/I326</f>
        <v>12065.1</v>
      </c>
      <c r="T326" s="51">
        <v>13037</v>
      </c>
      <c r="U326" s="45">
        <v>2016</v>
      </c>
      <c r="V326" s="42">
        <v>5</v>
      </c>
      <c r="W326" s="8">
        <v>1</v>
      </c>
    </row>
    <row r="327" spans="1:23" s="8" customFormat="1" ht="31.5">
      <c r="A327" s="45">
        <f t="shared" si="52"/>
        <v>23</v>
      </c>
      <c r="B327" s="117" t="s">
        <v>516</v>
      </c>
      <c r="C327" s="118">
        <v>1950</v>
      </c>
      <c r="D327" s="118" t="s">
        <v>37</v>
      </c>
      <c r="E327" s="186" t="s">
        <v>138</v>
      </c>
      <c r="F327" s="118">
        <v>2</v>
      </c>
      <c r="G327" s="118">
        <v>2</v>
      </c>
      <c r="H327" s="297">
        <v>669.5</v>
      </c>
      <c r="I327" s="297">
        <v>608.6</v>
      </c>
      <c r="J327" s="297">
        <v>458.5</v>
      </c>
      <c r="K327" s="298">
        <v>40</v>
      </c>
      <c r="L327" s="299">
        <f t="shared" si="51"/>
        <v>2235280.17</v>
      </c>
      <c r="M327" s="121" t="s">
        <v>37</v>
      </c>
      <c r="N327" s="121" t="s">
        <v>37</v>
      </c>
      <c r="O327" s="121" t="s">
        <v>37</v>
      </c>
      <c r="P327" s="120">
        <v>2235280.17</v>
      </c>
      <c r="Q327" s="121" t="s">
        <v>37</v>
      </c>
      <c r="R327" s="48" t="s">
        <v>517</v>
      </c>
      <c r="S327" s="49">
        <v>3672.82</v>
      </c>
      <c r="T327" s="51">
        <v>8850.3700000000008</v>
      </c>
      <c r="U327" s="45">
        <v>2016</v>
      </c>
      <c r="V327" s="42">
        <v>2</v>
      </c>
      <c r="W327" s="8">
        <v>1</v>
      </c>
    </row>
    <row r="328" spans="1:23" s="8" customFormat="1" ht="130.5" customHeight="1">
      <c r="A328" s="45">
        <f t="shared" si="52"/>
        <v>24</v>
      </c>
      <c r="B328" s="117" t="s">
        <v>518</v>
      </c>
      <c r="C328" s="118">
        <v>1950</v>
      </c>
      <c r="D328" s="118"/>
      <c r="E328" s="186" t="s">
        <v>330</v>
      </c>
      <c r="F328" s="118">
        <v>2</v>
      </c>
      <c r="G328" s="118">
        <v>2</v>
      </c>
      <c r="H328" s="297">
        <v>390</v>
      </c>
      <c r="I328" s="297">
        <v>390</v>
      </c>
      <c r="J328" s="297">
        <v>190.6</v>
      </c>
      <c r="K328" s="298">
        <v>14</v>
      </c>
      <c r="L328" s="299">
        <f t="shared" si="51"/>
        <v>2605245.5099999998</v>
      </c>
      <c r="M328" s="121" t="s">
        <v>37</v>
      </c>
      <c r="N328" s="121" t="s">
        <v>37</v>
      </c>
      <c r="O328" s="121" t="s">
        <v>37</v>
      </c>
      <c r="P328" s="120">
        <v>2605245.5099999998</v>
      </c>
      <c r="Q328" s="121" t="s">
        <v>37</v>
      </c>
      <c r="R328" s="48" t="s">
        <v>519</v>
      </c>
      <c r="S328" s="49">
        <v>6680.12</v>
      </c>
      <c r="T328" s="51">
        <v>10991.86</v>
      </c>
      <c r="U328" s="45">
        <v>2016</v>
      </c>
      <c r="V328" s="42">
        <v>6</v>
      </c>
      <c r="W328" s="8">
        <v>1</v>
      </c>
    </row>
    <row r="329" spans="1:23" s="8" customFormat="1" ht="170.25" customHeight="1">
      <c r="A329" s="45">
        <f t="shared" si="52"/>
        <v>25</v>
      </c>
      <c r="B329" s="117" t="s">
        <v>520</v>
      </c>
      <c r="C329" s="118">
        <v>1958</v>
      </c>
      <c r="D329" s="118"/>
      <c r="E329" s="186" t="s">
        <v>330</v>
      </c>
      <c r="F329" s="118">
        <v>2</v>
      </c>
      <c r="G329" s="118">
        <v>1</v>
      </c>
      <c r="H329" s="297">
        <v>431.2</v>
      </c>
      <c r="I329" s="297">
        <v>431.2</v>
      </c>
      <c r="J329" s="297">
        <v>48.5</v>
      </c>
      <c r="K329" s="298">
        <v>23</v>
      </c>
      <c r="L329" s="299">
        <f t="shared" si="51"/>
        <v>2671572.2599999998</v>
      </c>
      <c r="M329" s="121" t="s">
        <v>37</v>
      </c>
      <c r="N329" s="121" t="s">
        <v>37</v>
      </c>
      <c r="O329" s="121" t="s">
        <v>37</v>
      </c>
      <c r="P329" s="120">
        <v>2671572.2599999998</v>
      </c>
      <c r="Q329" s="121" t="s">
        <v>37</v>
      </c>
      <c r="R329" s="48" t="s">
        <v>521</v>
      </c>
      <c r="S329" s="49">
        <v>6195.67</v>
      </c>
      <c r="T329" s="51">
        <v>13121.34</v>
      </c>
      <c r="U329" s="45">
        <v>2016</v>
      </c>
      <c r="V329" s="42">
        <v>7</v>
      </c>
      <c r="W329" s="8">
        <v>1</v>
      </c>
    </row>
    <row r="330" spans="1:23" s="8" customFormat="1" ht="69.75" customHeight="1">
      <c r="A330" s="45">
        <f t="shared" si="52"/>
        <v>26</v>
      </c>
      <c r="B330" s="117" t="s">
        <v>522</v>
      </c>
      <c r="C330" s="118">
        <v>1958</v>
      </c>
      <c r="D330" s="118" t="s">
        <v>37</v>
      </c>
      <c r="E330" s="186" t="s">
        <v>138</v>
      </c>
      <c r="F330" s="118">
        <v>2</v>
      </c>
      <c r="G330" s="118">
        <v>1</v>
      </c>
      <c r="H330" s="297">
        <v>462.4</v>
      </c>
      <c r="I330" s="297">
        <v>427</v>
      </c>
      <c r="J330" s="297">
        <v>317.3</v>
      </c>
      <c r="K330" s="300">
        <v>16</v>
      </c>
      <c r="L330" s="299">
        <f t="shared" si="51"/>
        <v>3840028.53</v>
      </c>
      <c r="M330" s="121" t="s">
        <v>37</v>
      </c>
      <c r="N330" s="121" t="s">
        <v>37</v>
      </c>
      <c r="O330" s="121" t="s">
        <v>37</v>
      </c>
      <c r="P330" s="120">
        <v>3840028.53</v>
      </c>
      <c r="Q330" s="121" t="s">
        <v>37</v>
      </c>
      <c r="R330" s="48" t="s">
        <v>523</v>
      </c>
      <c r="S330" s="49">
        <v>8993.0400000000009</v>
      </c>
      <c r="T330" s="51">
        <v>9242.49</v>
      </c>
      <c r="U330" s="45">
        <v>2016</v>
      </c>
      <c r="V330" s="42">
        <v>3</v>
      </c>
      <c r="W330" s="8">
        <v>1</v>
      </c>
    </row>
    <row r="331" spans="1:23" s="8" customFormat="1" ht="44.25" customHeight="1">
      <c r="A331" s="45">
        <f t="shared" si="52"/>
        <v>27</v>
      </c>
      <c r="B331" s="117" t="s">
        <v>524</v>
      </c>
      <c r="C331" s="118">
        <v>1963</v>
      </c>
      <c r="D331" s="118" t="s">
        <v>37</v>
      </c>
      <c r="E331" s="186" t="s">
        <v>138</v>
      </c>
      <c r="F331" s="118">
        <v>2</v>
      </c>
      <c r="G331" s="118"/>
      <c r="H331" s="297">
        <v>510.4</v>
      </c>
      <c r="I331" s="297">
        <v>472.9</v>
      </c>
      <c r="J331" s="297">
        <v>144.69999999999999</v>
      </c>
      <c r="K331" s="300">
        <v>24</v>
      </c>
      <c r="L331" s="299">
        <f t="shared" si="51"/>
        <v>3084416.23</v>
      </c>
      <c r="M331" s="121" t="s">
        <v>37</v>
      </c>
      <c r="N331" s="121" t="s">
        <v>37</v>
      </c>
      <c r="O331" s="121" t="s">
        <v>37</v>
      </c>
      <c r="P331" s="120">
        <v>3084416.23</v>
      </c>
      <c r="Q331" s="121" t="s">
        <v>37</v>
      </c>
      <c r="R331" s="48" t="s">
        <v>525</v>
      </c>
      <c r="S331" s="49">
        <v>6522.34</v>
      </c>
      <c r="T331" s="51">
        <v>9898.9599999999991</v>
      </c>
      <c r="U331" s="45">
        <v>2016</v>
      </c>
      <c r="V331" s="42">
        <v>3</v>
      </c>
      <c r="W331" s="8">
        <v>1</v>
      </c>
    </row>
    <row r="332" spans="1:23" s="8" customFormat="1" ht="43.5" customHeight="1">
      <c r="A332" s="45">
        <f t="shared" si="52"/>
        <v>28</v>
      </c>
      <c r="B332" s="117" t="s">
        <v>526</v>
      </c>
      <c r="C332" s="118">
        <v>1963</v>
      </c>
      <c r="D332" s="118" t="s">
        <v>37</v>
      </c>
      <c r="E332" s="186" t="s">
        <v>138</v>
      </c>
      <c r="F332" s="118">
        <v>2</v>
      </c>
      <c r="G332" s="118"/>
      <c r="H332" s="297">
        <v>494.9</v>
      </c>
      <c r="I332" s="297">
        <v>457.6</v>
      </c>
      <c r="J332" s="297">
        <v>172.6</v>
      </c>
      <c r="K332" s="300">
        <v>32</v>
      </c>
      <c r="L332" s="299">
        <f t="shared" si="51"/>
        <v>2603332.62</v>
      </c>
      <c r="M332" s="121" t="s">
        <v>37</v>
      </c>
      <c r="N332" s="121" t="s">
        <v>37</v>
      </c>
      <c r="O332" s="121" t="s">
        <v>37</v>
      </c>
      <c r="P332" s="120">
        <v>2603332.62</v>
      </c>
      <c r="Q332" s="121" t="s">
        <v>37</v>
      </c>
      <c r="R332" s="48" t="s">
        <v>525</v>
      </c>
      <c r="S332" s="49">
        <v>5689.1</v>
      </c>
      <c r="T332" s="51">
        <v>9898.9599999999991</v>
      </c>
      <c r="U332" s="45">
        <v>2016</v>
      </c>
      <c r="V332" s="42">
        <v>3</v>
      </c>
      <c r="W332" s="8">
        <v>1</v>
      </c>
    </row>
    <row r="333" spans="1:23" s="8" customFormat="1" ht="113.25" customHeight="1">
      <c r="A333" s="45">
        <f t="shared" si="52"/>
        <v>29</v>
      </c>
      <c r="B333" s="123" t="s">
        <v>527</v>
      </c>
      <c r="C333" s="124">
        <v>1957</v>
      </c>
      <c r="D333" s="124"/>
      <c r="E333" s="187" t="s">
        <v>330</v>
      </c>
      <c r="F333" s="124">
        <v>2</v>
      </c>
      <c r="G333" s="124"/>
      <c r="H333" s="301">
        <v>510.9</v>
      </c>
      <c r="I333" s="301">
        <v>450.6</v>
      </c>
      <c r="J333" s="301">
        <v>252.6</v>
      </c>
      <c r="K333" s="302">
        <v>16</v>
      </c>
      <c r="L333" s="299">
        <f t="shared" si="51"/>
        <v>3810975.65</v>
      </c>
      <c r="M333" s="121" t="s">
        <v>37</v>
      </c>
      <c r="N333" s="121" t="s">
        <v>37</v>
      </c>
      <c r="O333" s="121" t="s">
        <v>37</v>
      </c>
      <c r="P333" s="125">
        <v>3810975.65</v>
      </c>
      <c r="Q333" s="121" t="s">
        <v>37</v>
      </c>
      <c r="R333" s="48" t="s">
        <v>528</v>
      </c>
      <c r="S333" s="57">
        <v>8457.56</v>
      </c>
      <c r="T333" s="58">
        <v>12710.15</v>
      </c>
      <c r="U333" s="56">
        <v>2016</v>
      </c>
      <c r="V333" s="42">
        <v>6</v>
      </c>
      <c r="W333" s="8">
        <v>1</v>
      </c>
    </row>
    <row r="334" spans="1:23" s="8" customFormat="1" ht="119.25" customHeight="1">
      <c r="A334" s="45">
        <f t="shared" si="52"/>
        <v>30</v>
      </c>
      <c r="B334" s="117" t="s">
        <v>529</v>
      </c>
      <c r="C334" s="118">
        <v>1962</v>
      </c>
      <c r="D334" s="118"/>
      <c r="E334" s="186" t="s">
        <v>330</v>
      </c>
      <c r="F334" s="118">
        <v>2</v>
      </c>
      <c r="G334" s="118">
        <v>3</v>
      </c>
      <c r="H334" s="297">
        <v>699.7</v>
      </c>
      <c r="I334" s="297">
        <v>699.7</v>
      </c>
      <c r="J334" s="297">
        <v>265.89999999999998</v>
      </c>
      <c r="K334" s="298">
        <v>37</v>
      </c>
      <c r="L334" s="299">
        <f t="shared" si="51"/>
        <v>5443837.0599999996</v>
      </c>
      <c r="M334" s="121" t="s">
        <v>37</v>
      </c>
      <c r="N334" s="121" t="s">
        <v>37</v>
      </c>
      <c r="O334" s="121" t="s">
        <v>37</v>
      </c>
      <c r="P334" s="120">
        <v>5443837.0599999996</v>
      </c>
      <c r="Q334" s="121" t="s">
        <v>37</v>
      </c>
      <c r="R334" s="48" t="s">
        <v>530</v>
      </c>
      <c r="S334" s="49">
        <v>7780.24</v>
      </c>
      <c r="T334" s="51">
        <v>15326.68</v>
      </c>
      <c r="U334" s="45">
        <v>2016</v>
      </c>
      <c r="V334" s="42">
        <v>7</v>
      </c>
      <c r="W334" s="8">
        <v>1</v>
      </c>
    </row>
    <row r="335" spans="1:23" s="8" customFormat="1" ht="72">
      <c r="A335" s="45">
        <f t="shared" si="52"/>
        <v>31</v>
      </c>
      <c r="B335" s="117" t="s">
        <v>531</v>
      </c>
      <c r="C335" s="118">
        <v>1940</v>
      </c>
      <c r="D335" s="118"/>
      <c r="E335" s="186" t="s">
        <v>330</v>
      </c>
      <c r="F335" s="118">
        <v>2</v>
      </c>
      <c r="G335" s="118">
        <v>2</v>
      </c>
      <c r="H335" s="297">
        <v>572.6</v>
      </c>
      <c r="I335" s="297">
        <v>572.6</v>
      </c>
      <c r="J335" s="297">
        <v>69.2</v>
      </c>
      <c r="K335" s="300">
        <v>25</v>
      </c>
      <c r="L335" s="299">
        <f t="shared" si="51"/>
        <v>7804594.7400000002</v>
      </c>
      <c r="M335" s="121" t="s">
        <v>37</v>
      </c>
      <c r="N335" s="121" t="s">
        <v>37</v>
      </c>
      <c r="O335" s="121" t="s">
        <v>37</v>
      </c>
      <c r="P335" s="120">
        <v>7804594.7400000002</v>
      </c>
      <c r="Q335" s="121" t="s">
        <v>37</v>
      </c>
      <c r="R335" s="48" t="s">
        <v>532</v>
      </c>
      <c r="S335" s="49">
        <v>13630.1</v>
      </c>
      <c r="T335" s="51">
        <v>13876.93</v>
      </c>
      <c r="U335" s="55">
        <v>2016</v>
      </c>
      <c r="V335" s="42">
        <v>5</v>
      </c>
      <c r="W335" s="8">
        <v>1</v>
      </c>
    </row>
    <row r="336" spans="1:23" s="8" customFormat="1" ht="102" customHeight="1">
      <c r="A336" s="45">
        <f t="shared" si="52"/>
        <v>32</v>
      </c>
      <c r="B336" s="117" t="s">
        <v>533</v>
      </c>
      <c r="C336" s="118">
        <v>1957</v>
      </c>
      <c r="D336" s="118"/>
      <c r="E336" s="186" t="s">
        <v>330</v>
      </c>
      <c r="F336" s="118">
        <v>2</v>
      </c>
      <c r="G336" s="118">
        <v>2</v>
      </c>
      <c r="H336" s="297">
        <v>510.9</v>
      </c>
      <c r="I336" s="297">
        <v>450</v>
      </c>
      <c r="J336" s="297">
        <v>365.8</v>
      </c>
      <c r="K336" s="300">
        <v>27</v>
      </c>
      <c r="L336" s="299">
        <f t="shared" si="51"/>
        <v>2993024.12</v>
      </c>
      <c r="M336" s="121" t="s">
        <v>37</v>
      </c>
      <c r="N336" s="121" t="s">
        <v>37</v>
      </c>
      <c r="O336" s="121" t="s">
        <v>37</v>
      </c>
      <c r="P336" s="120">
        <v>2993024.12</v>
      </c>
      <c r="Q336" s="121" t="s">
        <v>37</v>
      </c>
      <c r="R336" s="48" t="s">
        <v>534</v>
      </c>
      <c r="S336" s="49">
        <v>6651.16</v>
      </c>
      <c r="T336" s="51">
        <v>12828.34</v>
      </c>
      <c r="U336" s="55">
        <v>2016</v>
      </c>
      <c r="V336" s="42">
        <v>5</v>
      </c>
      <c r="W336" s="8">
        <v>1</v>
      </c>
    </row>
    <row r="337" spans="1:23" s="8" customFormat="1" ht="82.5" customHeight="1">
      <c r="A337" s="45">
        <f t="shared" si="52"/>
        <v>33</v>
      </c>
      <c r="B337" s="117" t="s">
        <v>535</v>
      </c>
      <c r="C337" s="118">
        <v>1956</v>
      </c>
      <c r="D337" s="118"/>
      <c r="E337" s="186" t="s">
        <v>330</v>
      </c>
      <c r="F337" s="118">
        <v>2</v>
      </c>
      <c r="G337" s="118"/>
      <c r="H337" s="297">
        <v>575.1</v>
      </c>
      <c r="I337" s="297">
        <v>520.9</v>
      </c>
      <c r="J337" s="297">
        <v>267.3</v>
      </c>
      <c r="K337" s="300">
        <v>18</v>
      </c>
      <c r="L337" s="299">
        <f t="shared" si="51"/>
        <v>152949.91</v>
      </c>
      <c r="M337" s="121" t="s">
        <v>37</v>
      </c>
      <c r="N337" s="121" t="s">
        <v>37</v>
      </c>
      <c r="O337" s="121" t="s">
        <v>37</v>
      </c>
      <c r="P337" s="120">
        <v>152949.91</v>
      </c>
      <c r="Q337" s="121" t="s">
        <v>37</v>
      </c>
      <c r="R337" s="48" t="s">
        <v>536</v>
      </c>
      <c r="S337" s="49">
        <v>293.63</v>
      </c>
      <c r="T337" s="51">
        <v>453.39</v>
      </c>
      <c r="U337" s="55">
        <v>2016</v>
      </c>
      <c r="V337" s="42">
        <v>2</v>
      </c>
      <c r="W337" s="8">
        <v>1</v>
      </c>
    </row>
    <row r="338" spans="1:23" s="8" customFormat="1" ht="31.5">
      <c r="A338" s="45">
        <f t="shared" si="52"/>
        <v>34</v>
      </c>
      <c r="B338" s="117" t="s">
        <v>537</v>
      </c>
      <c r="C338" s="118">
        <v>1934</v>
      </c>
      <c r="D338" s="118"/>
      <c r="E338" s="186" t="s">
        <v>330</v>
      </c>
      <c r="F338" s="118">
        <v>2</v>
      </c>
      <c r="G338" s="118">
        <v>2</v>
      </c>
      <c r="H338" s="297">
        <v>493.2</v>
      </c>
      <c r="I338" s="297">
        <v>424.2</v>
      </c>
      <c r="J338" s="297">
        <v>144.19999999999999</v>
      </c>
      <c r="K338" s="298">
        <v>22</v>
      </c>
      <c r="L338" s="299">
        <f t="shared" si="51"/>
        <v>1442335.15</v>
      </c>
      <c r="M338" s="121" t="s">
        <v>37</v>
      </c>
      <c r="N338" s="121" t="s">
        <v>37</v>
      </c>
      <c r="O338" s="121" t="s">
        <v>37</v>
      </c>
      <c r="P338" s="120">
        <v>1442335.15</v>
      </c>
      <c r="Q338" s="121" t="s">
        <v>37</v>
      </c>
      <c r="R338" s="48" t="s">
        <v>538</v>
      </c>
      <c r="S338" s="49">
        <v>3400.13</v>
      </c>
      <c r="T338" s="51">
        <v>3400.13</v>
      </c>
      <c r="U338" s="45">
        <v>2016</v>
      </c>
      <c r="V338" s="42">
        <v>2</v>
      </c>
      <c r="W338" s="8">
        <v>1</v>
      </c>
    </row>
    <row r="339" spans="1:23" s="8" customFormat="1" ht="82.5" customHeight="1">
      <c r="A339" s="45">
        <f t="shared" si="52"/>
        <v>35</v>
      </c>
      <c r="B339" s="117" t="s">
        <v>539</v>
      </c>
      <c r="C339" s="118">
        <v>1933</v>
      </c>
      <c r="D339" s="118"/>
      <c r="E339" s="186" t="s">
        <v>330</v>
      </c>
      <c r="F339" s="118">
        <v>2</v>
      </c>
      <c r="G339" s="118">
        <v>2</v>
      </c>
      <c r="H339" s="297">
        <v>614.70000000000005</v>
      </c>
      <c r="I339" s="297">
        <v>556</v>
      </c>
      <c r="J339" s="297">
        <v>27.6</v>
      </c>
      <c r="K339" s="298">
        <v>7</v>
      </c>
      <c r="L339" s="299">
        <f t="shared" si="51"/>
        <v>3566097.83</v>
      </c>
      <c r="M339" s="121" t="s">
        <v>37</v>
      </c>
      <c r="N339" s="121" t="s">
        <v>37</v>
      </c>
      <c r="O339" s="121" t="s">
        <v>37</v>
      </c>
      <c r="P339" s="120">
        <v>3566097.83</v>
      </c>
      <c r="Q339" s="121" t="s">
        <v>37</v>
      </c>
      <c r="R339" s="48" t="s">
        <v>540</v>
      </c>
      <c r="S339" s="49">
        <v>6413.85</v>
      </c>
      <c r="T339" s="51">
        <v>6413.85</v>
      </c>
      <c r="U339" s="55">
        <v>2016</v>
      </c>
      <c r="V339" s="42">
        <v>4</v>
      </c>
      <c r="W339" s="8">
        <v>1</v>
      </c>
    </row>
    <row r="340" spans="1:23" s="8" customFormat="1" ht="31.5">
      <c r="A340" s="45">
        <f t="shared" si="52"/>
        <v>36</v>
      </c>
      <c r="B340" s="126" t="s">
        <v>541</v>
      </c>
      <c r="C340" s="118">
        <v>1941</v>
      </c>
      <c r="D340" s="118"/>
      <c r="E340" s="186" t="s">
        <v>542</v>
      </c>
      <c r="F340" s="118">
        <v>2</v>
      </c>
      <c r="G340" s="118">
        <v>2</v>
      </c>
      <c r="H340" s="297">
        <v>475.6</v>
      </c>
      <c r="I340" s="297">
        <v>475.6</v>
      </c>
      <c r="J340" s="297">
        <v>181.4</v>
      </c>
      <c r="K340" s="298">
        <v>25</v>
      </c>
      <c r="L340" s="299">
        <f t="shared" si="51"/>
        <v>4209235.97</v>
      </c>
      <c r="M340" s="121" t="s">
        <v>37</v>
      </c>
      <c r="N340" s="121" t="s">
        <v>37</v>
      </c>
      <c r="O340" s="121" t="s">
        <v>37</v>
      </c>
      <c r="P340" s="120">
        <v>4209235.97</v>
      </c>
      <c r="Q340" s="121" t="s">
        <v>37</v>
      </c>
      <c r="R340" s="48" t="s">
        <v>543</v>
      </c>
      <c r="S340" s="49">
        <v>8850.3700000000008</v>
      </c>
      <c r="T340" s="51">
        <v>8850.3700000000008</v>
      </c>
      <c r="U340" s="55">
        <v>2016</v>
      </c>
      <c r="V340" s="42">
        <v>2</v>
      </c>
      <c r="W340" s="8">
        <v>1</v>
      </c>
    </row>
    <row r="341" spans="1:23" s="8" customFormat="1" ht="31.5">
      <c r="A341" s="45">
        <f t="shared" si="52"/>
        <v>37</v>
      </c>
      <c r="B341" s="126" t="s">
        <v>544</v>
      </c>
      <c r="C341" s="118">
        <v>1958</v>
      </c>
      <c r="D341" s="118"/>
      <c r="E341" s="186" t="s">
        <v>542</v>
      </c>
      <c r="F341" s="118">
        <v>2</v>
      </c>
      <c r="G341" s="118">
        <v>2</v>
      </c>
      <c r="H341" s="297">
        <v>478.7</v>
      </c>
      <c r="I341" s="297">
        <v>478.7</v>
      </c>
      <c r="J341" s="297">
        <v>202.1</v>
      </c>
      <c r="K341" s="298">
        <v>15</v>
      </c>
      <c r="L341" s="299">
        <f t="shared" si="51"/>
        <v>4236672.12</v>
      </c>
      <c r="M341" s="121" t="s">
        <v>37</v>
      </c>
      <c r="N341" s="121" t="s">
        <v>37</v>
      </c>
      <c r="O341" s="121" t="s">
        <v>37</v>
      </c>
      <c r="P341" s="120">
        <v>4236672.12</v>
      </c>
      <c r="Q341" s="121" t="s">
        <v>37</v>
      </c>
      <c r="R341" s="48" t="s">
        <v>543</v>
      </c>
      <c r="S341" s="49">
        <v>8850.3700000000008</v>
      </c>
      <c r="T341" s="51">
        <v>8850.3700000000008</v>
      </c>
      <c r="U341" s="55">
        <v>2016</v>
      </c>
      <c r="V341" s="42">
        <v>2</v>
      </c>
      <c r="W341" s="8">
        <v>1</v>
      </c>
    </row>
    <row r="342" spans="1:23" s="5" customFormat="1" ht="25.5" customHeight="1">
      <c r="A342" s="255" t="s">
        <v>545</v>
      </c>
      <c r="B342" s="255"/>
      <c r="C342" s="255"/>
      <c r="D342" s="255"/>
      <c r="E342" s="255"/>
      <c r="F342" s="255"/>
      <c r="G342" s="255"/>
      <c r="H342" s="303">
        <f>SUM(H305:H341)</f>
        <v>48640.9</v>
      </c>
      <c r="I342" s="304">
        <f>SUM(I305:I341)</f>
        <v>44411</v>
      </c>
      <c r="J342" s="304">
        <f>SUM(J305:J341)</f>
        <v>24797</v>
      </c>
      <c r="K342" s="305">
        <f>SUM(K305:K341)</f>
        <v>1656</v>
      </c>
      <c r="L342" s="303">
        <f>SUM(L305:L341)</f>
        <v>182414861.31</v>
      </c>
      <c r="M342" s="213">
        <v>0</v>
      </c>
      <c r="N342" s="213">
        <v>0</v>
      </c>
      <c r="O342" s="213">
        <v>0</v>
      </c>
      <c r="P342" s="211">
        <f>SUM(P305:P341)</f>
        <v>182414861.31</v>
      </c>
      <c r="Q342" s="213">
        <v>0</v>
      </c>
      <c r="R342" s="214" t="s">
        <v>105</v>
      </c>
      <c r="S342" s="213" t="s">
        <v>105</v>
      </c>
      <c r="T342" s="215" t="s">
        <v>105</v>
      </c>
      <c r="U342" s="216" t="s">
        <v>105</v>
      </c>
      <c r="V342" s="18"/>
    </row>
    <row r="343" spans="1:23" s="5" customFormat="1" ht="25.5" customHeight="1">
      <c r="A343" s="256" t="s">
        <v>316</v>
      </c>
      <c r="B343" s="256"/>
      <c r="C343" s="256"/>
      <c r="D343" s="256"/>
      <c r="E343" s="256"/>
      <c r="F343" s="256"/>
      <c r="G343" s="256"/>
      <c r="H343" s="256"/>
      <c r="I343" s="256"/>
      <c r="J343" s="256"/>
      <c r="K343" s="256"/>
      <c r="L343" s="256"/>
      <c r="M343" s="256"/>
      <c r="N343" s="256"/>
      <c r="O343" s="256"/>
      <c r="P343" s="256"/>
      <c r="Q343" s="256"/>
      <c r="R343" s="256"/>
      <c r="S343" s="256"/>
      <c r="T343" s="256"/>
      <c r="U343" s="256"/>
      <c r="V343" s="18"/>
    </row>
    <row r="344" spans="1:23" s="8" customFormat="1" ht="167.25" customHeight="1">
      <c r="A344" s="45">
        <v>1</v>
      </c>
      <c r="B344" s="117" t="s">
        <v>546</v>
      </c>
      <c r="C344" s="118">
        <v>1960</v>
      </c>
      <c r="D344" s="118">
        <v>1977</v>
      </c>
      <c r="E344" s="186" t="s">
        <v>321</v>
      </c>
      <c r="F344" s="118">
        <v>3</v>
      </c>
      <c r="G344" s="118">
        <v>5</v>
      </c>
      <c r="H344" s="297">
        <v>3202</v>
      </c>
      <c r="I344" s="297">
        <v>2862.6</v>
      </c>
      <c r="J344" s="297">
        <v>2763.8</v>
      </c>
      <c r="K344" s="298">
        <v>92</v>
      </c>
      <c r="L344" s="299">
        <f>P344</f>
        <v>11837634.42</v>
      </c>
      <c r="M344" s="121" t="s">
        <v>37</v>
      </c>
      <c r="N344" s="121" t="s">
        <v>37</v>
      </c>
      <c r="O344" s="121" t="s">
        <v>37</v>
      </c>
      <c r="P344" s="120">
        <v>11837634.42</v>
      </c>
      <c r="Q344" s="121" t="s">
        <v>37</v>
      </c>
      <c r="R344" s="44" t="s">
        <v>547</v>
      </c>
      <c r="S344" s="49">
        <v>4135.2700000000004</v>
      </c>
      <c r="T344" s="51">
        <v>5717.67</v>
      </c>
      <c r="U344" s="45">
        <v>2016</v>
      </c>
      <c r="V344" s="42">
        <v>6</v>
      </c>
      <c r="W344" s="8">
        <v>1</v>
      </c>
    </row>
    <row r="345" spans="1:23" s="8" customFormat="1" ht="285.75" customHeight="1">
      <c r="A345" s="45">
        <v>2</v>
      </c>
      <c r="B345" s="117" t="s">
        <v>548</v>
      </c>
      <c r="C345" s="118">
        <v>1978</v>
      </c>
      <c r="D345" s="118" t="s">
        <v>37</v>
      </c>
      <c r="E345" s="186" t="s">
        <v>549</v>
      </c>
      <c r="F345" s="118">
        <v>5</v>
      </c>
      <c r="G345" s="118">
        <v>6</v>
      </c>
      <c r="H345" s="297">
        <v>5248.7</v>
      </c>
      <c r="I345" s="297">
        <v>4852.5</v>
      </c>
      <c r="J345" s="297">
        <v>4503.3</v>
      </c>
      <c r="K345" s="298">
        <v>221</v>
      </c>
      <c r="L345" s="299">
        <f>P345</f>
        <v>8620463.0199999996</v>
      </c>
      <c r="M345" s="121" t="s">
        <v>37</v>
      </c>
      <c r="N345" s="121" t="s">
        <v>37</v>
      </c>
      <c r="O345" s="121" t="s">
        <v>37</v>
      </c>
      <c r="P345" s="120">
        <v>8620463.0199999996</v>
      </c>
      <c r="Q345" s="121" t="s">
        <v>37</v>
      </c>
      <c r="R345" s="44" t="s">
        <v>550</v>
      </c>
      <c r="S345" s="49">
        <v>1776.5</v>
      </c>
      <c r="T345" s="51">
        <v>5275.64</v>
      </c>
      <c r="U345" s="45">
        <v>2016</v>
      </c>
      <c r="V345" s="42">
        <v>9</v>
      </c>
      <c r="W345" s="8">
        <v>1</v>
      </c>
    </row>
    <row r="346" spans="1:23" s="8" customFormat="1" ht="275.25" customHeight="1">
      <c r="A346" s="45">
        <v>3</v>
      </c>
      <c r="B346" s="117" t="s">
        <v>551</v>
      </c>
      <c r="C346" s="118">
        <v>1976</v>
      </c>
      <c r="D346" s="118"/>
      <c r="E346" s="186" t="s">
        <v>549</v>
      </c>
      <c r="F346" s="118">
        <v>5</v>
      </c>
      <c r="G346" s="118">
        <v>6</v>
      </c>
      <c r="H346" s="297">
        <v>5142.8</v>
      </c>
      <c r="I346" s="297">
        <v>4747</v>
      </c>
      <c r="J346" s="297">
        <v>4702.3</v>
      </c>
      <c r="K346" s="298">
        <v>226</v>
      </c>
      <c r="L346" s="299">
        <f>P346</f>
        <v>8694931.9900000002</v>
      </c>
      <c r="M346" s="121" t="s">
        <v>37</v>
      </c>
      <c r="N346" s="121" t="s">
        <v>37</v>
      </c>
      <c r="O346" s="121" t="s">
        <v>37</v>
      </c>
      <c r="P346" s="120">
        <v>8694931.9900000002</v>
      </c>
      <c r="Q346" s="121" t="s">
        <v>37</v>
      </c>
      <c r="R346" s="44" t="s">
        <v>552</v>
      </c>
      <c r="S346" s="49">
        <v>1831.67</v>
      </c>
      <c r="T346" s="51">
        <v>5275.64</v>
      </c>
      <c r="U346" s="45">
        <v>2016</v>
      </c>
      <c r="V346" s="376">
        <v>9</v>
      </c>
      <c r="W346" s="376">
        <v>1</v>
      </c>
    </row>
    <row r="347" spans="1:23" s="8" customFormat="1" ht="198" customHeight="1">
      <c r="A347" s="45">
        <v>4</v>
      </c>
      <c r="B347" s="117" t="s">
        <v>553</v>
      </c>
      <c r="C347" s="118">
        <v>1955</v>
      </c>
      <c r="D347" s="126" t="s">
        <v>554</v>
      </c>
      <c r="E347" s="186" t="s">
        <v>330</v>
      </c>
      <c r="F347" s="118">
        <v>2</v>
      </c>
      <c r="G347" s="118">
        <v>2</v>
      </c>
      <c r="H347" s="297">
        <v>983.4</v>
      </c>
      <c r="I347" s="297">
        <v>902.4</v>
      </c>
      <c r="J347" s="297">
        <v>587.20000000000005</v>
      </c>
      <c r="K347" s="298">
        <v>46</v>
      </c>
      <c r="L347" s="299">
        <f>P347</f>
        <v>8563460.1600000001</v>
      </c>
      <c r="M347" s="121" t="s">
        <v>37</v>
      </c>
      <c r="N347" s="121" t="s">
        <v>37</v>
      </c>
      <c r="O347" s="121" t="s">
        <v>37</v>
      </c>
      <c r="P347" s="120">
        <v>8563460.1600000001</v>
      </c>
      <c r="Q347" s="121" t="s">
        <v>37</v>
      </c>
      <c r="R347" s="44" t="s">
        <v>555</v>
      </c>
      <c r="S347" s="49">
        <v>9489.65</v>
      </c>
      <c r="T347" s="51">
        <v>9489.65</v>
      </c>
      <c r="U347" s="45">
        <v>2016</v>
      </c>
      <c r="V347" s="376">
        <v>7</v>
      </c>
      <c r="W347" s="376">
        <v>1</v>
      </c>
    </row>
    <row r="348" spans="1:23" s="8" customFormat="1" ht="31.5">
      <c r="A348" s="45">
        <v>5</v>
      </c>
      <c r="B348" s="117" t="s">
        <v>556</v>
      </c>
      <c r="C348" s="118">
        <v>1974</v>
      </c>
      <c r="D348" s="118" t="s">
        <v>37</v>
      </c>
      <c r="E348" s="186" t="s">
        <v>318</v>
      </c>
      <c r="F348" s="118">
        <v>5</v>
      </c>
      <c r="G348" s="118">
        <v>6</v>
      </c>
      <c r="H348" s="306">
        <v>5109.6000000000004</v>
      </c>
      <c r="I348" s="306">
        <v>4708.7</v>
      </c>
      <c r="J348" s="306">
        <v>4587.3</v>
      </c>
      <c r="K348" s="298">
        <v>218</v>
      </c>
      <c r="L348" s="299">
        <f>P348</f>
        <v>71651.539999999994</v>
      </c>
      <c r="M348" s="121" t="s">
        <v>37</v>
      </c>
      <c r="N348" s="121" t="s">
        <v>37</v>
      </c>
      <c r="O348" s="121" t="s">
        <v>37</v>
      </c>
      <c r="P348" s="127">
        <v>71651.539999999994</v>
      </c>
      <c r="Q348" s="121" t="s">
        <v>37</v>
      </c>
      <c r="R348" s="60" t="s">
        <v>445</v>
      </c>
      <c r="S348" s="61">
        <v>15.22</v>
      </c>
      <c r="T348" s="62">
        <v>15.22</v>
      </c>
      <c r="U348" s="63">
        <v>2016</v>
      </c>
      <c r="V348" s="376">
        <v>1</v>
      </c>
      <c r="W348" s="376">
        <v>1</v>
      </c>
    </row>
    <row r="349" spans="1:23" s="8" customFormat="1" ht="126">
      <c r="A349" s="45">
        <v>6</v>
      </c>
      <c r="B349" s="128" t="s">
        <v>557</v>
      </c>
      <c r="C349" s="129">
        <v>1962</v>
      </c>
      <c r="D349" s="129" t="s">
        <v>558</v>
      </c>
      <c r="E349" s="188" t="s">
        <v>559</v>
      </c>
      <c r="F349" s="129">
        <v>4</v>
      </c>
      <c r="G349" s="129">
        <v>3</v>
      </c>
      <c r="H349" s="297">
        <v>2238.6</v>
      </c>
      <c r="I349" s="307">
        <v>2040.9</v>
      </c>
      <c r="J349" s="297">
        <v>1833.7</v>
      </c>
      <c r="K349" s="308">
        <v>90</v>
      </c>
      <c r="L349" s="299">
        <f>Q349</f>
        <v>2650695.08</v>
      </c>
      <c r="M349" s="121" t="s">
        <v>37</v>
      </c>
      <c r="N349" s="121" t="s">
        <v>37</v>
      </c>
      <c r="O349" s="121" t="s">
        <v>37</v>
      </c>
      <c r="P349" s="121" t="s">
        <v>37</v>
      </c>
      <c r="Q349" s="130">
        <v>2650695.08</v>
      </c>
      <c r="R349" s="44" t="s">
        <v>72</v>
      </c>
      <c r="S349" s="49">
        <v>1445.54</v>
      </c>
      <c r="T349" s="51">
        <v>1298.79</v>
      </c>
      <c r="U349" s="63">
        <v>2016</v>
      </c>
      <c r="V349" s="376">
        <v>1</v>
      </c>
      <c r="W349" s="376">
        <v>1</v>
      </c>
    </row>
    <row r="350" spans="1:23" s="8" customFormat="1" ht="31.5">
      <c r="A350" s="45">
        <v>7</v>
      </c>
      <c r="B350" s="117" t="s">
        <v>560</v>
      </c>
      <c r="C350" s="126">
        <v>1937</v>
      </c>
      <c r="D350" s="126">
        <v>1988</v>
      </c>
      <c r="E350" s="189" t="s">
        <v>561</v>
      </c>
      <c r="F350" s="126">
        <v>2</v>
      </c>
      <c r="G350" s="126">
        <v>2</v>
      </c>
      <c r="H350" s="297">
        <v>710.9</v>
      </c>
      <c r="I350" s="307">
        <v>630.9</v>
      </c>
      <c r="J350" s="307">
        <v>51</v>
      </c>
      <c r="K350" s="309">
        <v>39</v>
      </c>
      <c r="L350" s="299">
        <f>Q350</f>
        <v>1974136.57</v>
      </c>
      <c r="M350" s="121" t="s">
        <v>37</v>
      </c>
      <c r="N350" s="121" t="s">
        <v>37</v>
      </c>
      <c r="O350" s="121" t="s">
        <v>37</v>
      </c>
      <c r="P350" s="121" t="s">
        <v>37</v>
      </c>
      <c r="Q350" s="130">
        <v>1974136.57</v>
      </c>
      <c r="R350" s="44" t="s">
        <v>72</v>
      </c>
      <c r="S350" s="49">
        <v>3129.08</v>
      </c>
      <c r="T350" s="51">
        <v>3129.08</v>
      </c>
      <c r="U350" s="63">
        <v>2016</v>
      </c>
      <c r="V350" s="376">
        <v>1</v>
      </c>
      <c r="W350" s="376">
        <v>1</v>
      </c>
    </row>
    <row r="351" spans="1:23" s="8" customFormat="1" ht="31.5">
      <c r="A351" s="45">
        <v>8</v>
      </c>
      <c r="B351" s="128" t="s">
        <v>562</v>
      </c>
      <c r="C351" s="129">
        <v>1937</v>
      </c>
      <c r="D351" s="129">
        <v>1984</v>
      </c>
      <c r="E351" s="188" t="s">
        <v>561</v>
      </c>
      <c r="F351" s="129">
        <v>2</v>
      </c>
      <c r="G351" s="129">
        <v>2</v>
      </c>
      <c r="H351" s="310">
        <v>715.6</v>
      </c>
      <c r="I351" s="311">
        <v>635.29999999999995</v>
      </c>
      <c r="J351" s="311">
        <v>145.5</v>
      </c>
      <c r="K351" s="308">
        <v>33</v>
      </c>
      <c r="L351" s="299">
        <f>Q351</f>
        <v>1987904.52</v>
      </c>
      <c r="M351" s="121" t="s">
        <v>37</v>
      </c>
      <c r="N351" s="121" t="s">
        <v>37</v>
      </c>
      <c r="O351" s="121" t="s">
        <v>37</v>
      </c>
      <c r="P351" s="121" t="s">
        <v>37</v>
      </c>
      <c r="Q351" s="130">
        <v>1987904.52</v>
      </c>
      <c r="R351" s="44" t="s">
        <v>72</v>
      </c>
      <c r="S351" s="49">
        <v>3129.08</v>
      </c>
      <c r="T351" s="51">
        <v>3129.08</v>
      </c>
      <c r="U351" s="63">
        <v>2016</v>
      </c>
      <c r="V351" s="376">
        <v>1</v>
      </c>
      <c r="W351" s="376">
        <v>1</v>
      </c>
    </row>
    <row r="352" spans="1:23" s="8" customFormat="1" ht="51" customHeight="1">
      <c r="A352" s="45">
        <v>9</v>
      </c>
      <c r="B352" s="117" t="s">
        <v>563</v>
      </c>
      <c r="C352" s="118">
        <v>1963</v>
      </c>
      <c r="D352" s="126">
        <v>1987</v>
      </c>
      <c r="E352" s="186" t="s">
        <v>350</v>
      </c>
      <c r="F352" s="118">
        <v>3</v>
      </c>
      <c r="G352" s="118">
        <v>3</v>
      </c>
      <c r="H352" s="297">
        <v>1676.7</v>
      </c>
      <c r="I352" s="297">
        <v>1553.4</v>
      </c>
      <c r="J352" s="297">
        <v>1511.2</v>
      </c>
      <c r="K352" s="298">
        <v>74</v>
      </c>
      <c r="L352" s="299">
        <f>P352</f>
        <v>30414.57</v>
      </c>
      <c r="M352" s="121" t="s">
        <v>37</v>
      </c>
      <c r="N352" s="121" t="s">
        <v>37</v>
      </c>
      <c r="O352" s="121" t="s">
        <v>37</v>
      </c>
      <c r="P352" s="120">
        <v>30414.57</v>
      </c>
      <c r="Q352" s="121" t="s">
        <v>37</v>
      </c>
      <c r="R352" s="44" t="s">
        <v>564</v>
      </c>
      <c r="S352" s="49">
        <v>19.579999999999998</v>
      </c>
      <c r="T352" s="51">
        <v>24.78</v>
      </c>
      <c r="U352" s="45">
        <v>2016</v>
      </c>
      <c r="V352" s="376">
        <v>1</v>
      </c>
      <c r="W352" s="376">
        <v>1</v>
      </c>
    </row>
    <row r="353" spans="1:23" s="8" customFormat="1" ht="114" customHeight="1">
      <c r="A353" s="45">
        <v>10</v>
      </c>
      <c r="B353" s="117" t="s">
        <v>565</v>
      </c>
      <c r="C353" s="118">
        <v>1963</v>
      </c>
      <c r="D353" s="126">
        <v>1987</v>
      </c>
      <c r="E353" s="186" t="s">
        <v>350</v>
      </c>
      <c r="F353" s="118">
        <v>2</v>
      </c>
      <c r="G353" s="118">
        <v>2</v>
      </c>
      <c r="H353" s="297">
        <v>970.5</v>
      </c>
      <c r="I353" s="297">
        <v>892</v>
      </c>
      <c r="J353" s="297">
        <v>747.3</v>
      </c>
      <c r="K353" s="298">
        <v>47</v>
      </c>
      <c r="L353" s="299">
        <f>P353</f>
        <v>3368174.16</v>
      </c>
      <c r="M353" s="121" t="s">
        <v>37</v>
      </c>
      <c r="N353" s="121" t="s">
        <v>37</v>
      </c>
      <c r="O353" s="121" t="s">
        <v>37</v>
      </c>
      <c r="P353" s="120">
        <v>3368174.16</v>
      </c>
      <c r="Q353" s="121" t="s">
        <v>37</v>
      </c>
      <c r="R353" s="44" t="s">
        <v>566</v>
      </c>
      <c r="S353" s="49">
        <v>3775.98</v>
      </c>
      <c r="T353" s="51">
        <v>3775.98</v>
      </c>
      <c r="U353" s="45">
        <v>2016</v>
      </c>
      <c r="V353" s="376">
        <v>4</v>
      </c>
      <c r="W353" s="376">
        <v>1</v>
      </c>
    </row>
    <row r="354" spans="1:23" s="8" customFormat="1" ht="162.75" customHeight="1">
      <c r="A354" s="45">
        <f>A353+1</f>
        <v>11</v>
      </c>
      <c r="B354" s="131" t="s">
        <v>567</v>
      </c>
      <c r="C354" s="118">
        <v>1963</v>
      </c>
      <c r="D354" s="126"/>
      <c r="E354" s="186" t="s">
        <v>350</v>
      </c>
      <c r="F354" s="118">
        <v>3</v>
      </c>
      <c r="G354" s="118">
        <v>2</v>
      </c>
      <c r="H354" s="297">
        <v>1328.2</v>
      </c>
      <c r="I354" s="297">
        <v>1235.9000000000001</v>
      </c>
      <c r="J354" s="297">
        <v>1002.5</v>
      </c>
      <c r="K354" s="298">
        <v>68</v>
      </c>
      <c r="L354" s="299">
        <v>5417283.4500000002</v>
      </c>
      <c r="M354" s="121" t="s">
        <v>37</v>
      </c>
      <c r="N354" s="121" t="s">
        <v>37</v>
      </c>
      <c r="O354" s="121" t="s">
        <v>37</v>
      </c>
      <c r="P354" s="120">
        <v>5417283.4500000002</v>
      </c>
      <c r="Q354" s="121" t="s">
        <v>37</v>
      </c>
      <c r="R354" s="44" t="s">
        <v>568</v>
      </c>
      <c r="S354" s="49">
        <v>4383.2700000000004</v>
      </c>
      <c r="T354" s="51">
        <v>4383.2700000000004</v>
      </c>
      <c r="U354" s="45">
        <v>2016</v>
      </c>
      <c r="V354" s="376">
        <v>5</v>
      </c>
      <c r="W354" s="376">
        <v>1</v>
      </c>
    </row>
    <row r="355" spans="1:23" s="8" customFormat="1" ht="49.5" customHeight="1">
      <c r="A355" s="45">
        <f>A354+1</f>
        <v>12</v>
      </c>
      <c r="B355" s="117" t="s">
        <v>569</v>
      </c>
      <c r="C355" s="118">
        <v>1961</v>
      </c>
      <c r="D355" s="126">
        <v>1997</v>
      </c>
      <c r="E355" s="186" t="s">
        <v>350</v>
      </c>
      <c r="F355" s="118">
        <v>3</v>
      </c>
      <c r="G355" s="118">
        <v>2</v>
      </c>
      <c r="H355" s="297">
        <v>1503.9</v>
      </c>
      <c r="I355" s="297">
        <v>1207.9000000000001</v>
      </c>
      <c r="J355" s="297">
        <v>707.5</v>
      </c>
      <c r="K355" s="298">
        <v>30</v>
      </c>
      <c r="L355" s="299">
        <f>P355</f>
        <v>30271.84</v>
      </c>
      <c r="M355" s="121" t="s">
        <v>37</v>
      </c>
      <c r="N355" s="121" t="s">
        <v>37</v>
      </c>
      <c r="O355" s="121" t="s">
        <v>37</v>
      </c>
      <c r="P355" s="120">
        <v>30271.84</v>
      </c>
      <c r="Q355" s="121" t="s">
        <v>37</v>
      </c>
      <c r="R355" s="44" t="s">
        <v>564</v>
      </c>
      <c r="S355" s="49">
        <v>25.06</v>
      </c>
      <c r="T355" s="51">
        <v>25.06</v>
      </c>
      <c r="U355" s="45">
        <v>2016</v>
      </c>
      <c r="V355" s="376">
        <v>1</v>
      </c>
      <c r="W355" s="376">
        <v>1</v>
      </c>
    </row>
    <row r="356" spans="1:23" s="8" customFormat="1" ht="49.5" customHeight="1">
      <c r="A356" s="45">
        <f>A355+1</f>
        <v>13</v>
      </c>
      <c r="B356" s="117" t="s">
        <v>570</v>
      </c>
      <c r="C356" s="118">
        <v>1962</v>
      </c>
      <c r="D356" s="126"/>
      <c r="E356" s="186" t="s">
        <v>350</v>
      </c>
      <c r="F356" s="118">
        <v>4</v>
      </c>
      <c r="G356" s="118">
        <v>2</v>
      </c>
      <c r="H356" s="297">
        <v>1708.2</v>
      </c>
      <c r="I356" s="297">
        <v>1594.6</v>
      </c>
      <c r="J356" s="297">
        <v>1208.0999999999999</v>
      </c>
      <c r="K356" s="298">
        <v>138</v>
      </c>
      <c r="L356" s="299">
        <f>P356</f>
        <v>36746.43</v>
      </c>
      <c r="M356" s="121" t="s">
        <v>37</v>
      </c>
      <c r="N356" s="121" t="s">
        <v>37</v>
      </c>
      <c r="O356" s="121" t="s">
        <v>37</v>
      </c>
      <c r="P356" s="120">
        <v>36746.43</v>
      </c>
      <c r="Q356" s="121" t="s">
        <v>37</v>
      </c>
      <c r="R356" s="44" t="s">
        <v>564</v>
      </c>
      <c r="S356" s="49">
        <v>23.04</v>
      </c>
      <c r="T356" s="51">
        <v>23.04</v>
      </c>
      <c r="U356" s="45">
        <v>2016</v>
      </c>
      <c r="V356" s="376">
        <v>1</v>
      </c>
      <c r="W356" s="376">
        <v>1</v>
      </c>
    </row>
    <row r="357" spans="1:23" s="8" customFormat="1" ht="164.25" customHeight="1">
      <c r="A357" s="45">
        <f>A356+1</f>
        <v>14</v>
      </c>
      <c r="B357" s="131" t="s">
        <v>571</v>
      </c>
      <c r="C357" s="118">
        <v>1966</v>
      </c>
      <c r="D357" s="126"/>
      <c r="E357" s="186" t="s">
        <v>350</v>
      </c>
      <c r="F357" s="118">
        <v>5</v>
      </c>
      <c r="G357" s="118">
        <v>3</v>
      </c>
      <c r="H357" s="297">
        <v>3609.4</v>
      </c>
      <c r="I357" s="297">
        <v>3086.3</v>
      </c>
      <c r="J357" s="297">
        <v>2865.6</v>
      </c>
      <c r="K357" s="298">
        <v>228</v>
      </c>
      <c r="L357" s="299">
        <v>7349207.2699999996</v>
      </c>
      <c r="M357" s="121" t="s">
        <v>37</v>
      </c>
      <c r="N357" s="121" t="s">
        <v>37</v>
      </c>
      <c r="O357" s="121" t="s">
        <v>37</v>
      </c>
      <c r="P357" s="120">
        <v>7349207.2699999996</v>
      </c>
      <c r="Q357" s="121" t="s">
        <v>37</v>
      </c>
      <c r="R357" s="44" t="s">
        <v>572</v>
      </c>
      <c r="S357" s="49">
        <v>2381.2399999999998</v>
      </c>
      <c r="T357" s="51">
        <v>2381.2399999999998</v>
      </c>
      <c r="U357" s="45">
        <v>2016</v>
      </c>
      <c r="V357" s="376">
        <v>5</v>
      </c>
      <c r="W357" s="376">
        <v>1</v>
      </c>
    </row>
    <row r="358" spans="1:23" s="8" customFormat="1" ht="48" customHeight="1">
      <c r="A358" s="45">
        <f>A357+1</f>
        <v>15</v>
      </c>
      <c r="B358" s="117" t="s">
        <v>573</v>
      </c>
      <c r="C358" s="118">
        <v>1965</v>
      </c>
      <c r="D358" s="126"/>
      <c r="E358" s="186" t="s">
        <v>350</v>
      </c>
      <c r="F358" s="118">
        <v>5</v>
      </c>
      <c r="G358" s="118">
        <v>3</v>
      </c>
      <c r="H358" s="297">
        <v>3164.8</v>
      </c>
      <c r="I358" s="297">
        <v>2559.1999999999998</v>
      </c>
      <c r="J358" s="297">
        <v>2476.1999999999998</v>
      </c>
      <c r="K358" s="298">
        <v>112</v>
      </c>
      <c r="L358" s="299">
        <f>P358</f>
        <v>52528.18</v>
      </c>
      <c r="M358" s="121" t="s">
        <v>37</v>
      </c>
      <c r="N358" s="121" t="s">
        <v>37</v>
      </c>
      <c r="O358" s="121" t="s">
        <v>37</v>
      </c>
      <c r="P358" s="120">
        <v>52528.18</v>
      </c>
      <c r="Q358" s="121" t="s">
        <v>37</v>
      </c>
      <c r="R358" s="44" t="s">
        <v>564</v>
      </c>
      <c r="S358" s="49">
        <v>20.53</v>
      </c>
      <c r="T358" s="51">
        <v>20.53</v>
      </c>
      <c r="U358" s="45">
        <v>2016</v>
      </c>
      <c r="V358" s="376">
        <v>1</v>
      </c>
      <c r="W358" s="376">
        <v>1</v>
      </c>
    </row>
    <row r="359" spans="1:23" s="5" customFormat="1" ht="23.25" customHeight="1">
      <c r="A359" s="255" t="s">
        <v>574</v>
      </c>
      <c r="B359" s="255"/>
      <c r="C359" s="255"/>
      <c r="D359" s="255"/>
      <c r="E359" s="255"/>
      <c r="F359" s="255"/>
      <c r="G359" s="255"/>
      <c r="H359" s="303">
        <f>SUM(H344:H358)</f>
        <v>37313.300000000003</v>
      </c>
      <c r="I359" s="303">
        <f>SUM(I344:I358)</f>
        <v>33509.599999999999</v>
      </c>
      <c r="J359" s="312">
        <f>SUM(J344:J358)</f>
        <v>29692.5</v>
      </c>
      <c r="K359" s="313">
        <f>SUM(K344:K358)</f>
        <v>1662</v>
      </c>
      <c r="L359" s="303">
        <f>SUM(L344:L358)</f>
        <v>60685503.200000003</v>
      </c>
      <c r="M359" s="217">
        <v>0</v>
      </c>
      <c r="N359" s="217">
        <v>0</v>
      </c>
      <c r="O359" s="217">
        <v>0</v>
      </c>
      <c r="P359" s="211">
        <f>SUM(P344:P358)</f>
        <v>54072767.030000001</v>
      </c>
      <c r="Q359" s="211">
        <f>SUM(Q349:Q358)</f>
        <v>6612736.1699999999</v>
      </c>
      <c r="R359" s="77" t="s">
        <v>105</v>
      </c>
      <c r="S359" s="75" t="s">
        <v>105</v>
      </c>
      <c r="T359" s="218" t="s">
        <v>105</v>
      </c>
      <c r="U359" s="76" t="s">
        <v>105</v>
      </c>
      <c r="V359" s="377"/>
      <c r="W359" s="377"/>
    </row>
    <row r="360" spans="1:23" s="5" customFormat="1" ht="23.25" customHeight="1">
      <c r="A360" s="256" t="s">
        <v>324</v>
      </c>
      <c r="B360" s="256"/>
      <c r="C360" s="256"/>
      <c r="D360" s="256"/>
      <c r="E360" s="256"/>
      <c r="F360" s="256"/>
      <c r="G360" s="256"/>
      <c r="H360" s="256"/>
      <c r="I360" s="256"/>
      <c r="J360" s="256"/>
      <c r="K360" s="256"/>
      <c r="L360" s="256"/>
      <c r="M360" s="256"/>
      <c r="N360" s="256"/>
      <c r="O360" s="256"/>
      <c r="P360" s="256"/>
      <c r="Q360" s="256"/>
      <c r="R360" s="256"/>
      <c r="S360" s="256"/>
      <c r="T360" s="256"/>
      <c r="U360" s="256"/>
      <c r="V360" s="377"/>
      <c r="W360" s="377"/>
    </row>
    <row r="361" spans="1:23" s="8" customFormat="1" ht="55.5" customHeight="1">
      <c r="A361" s="43">
        <v>1</v>
      </c>
      <c r="B361" s="117" t="s">
        <v>575</v>
      </c>
      <c r="C361" s="118">
        <v>1959</v>
      </c>
      <c r="D361" s="118" t="s">
        <v>37</v>
      </c>
      <c r="E361" s="186" t="s">
        <v>326</v>
      </c>
      <c r="F361" s="118">
        <v>2</v>
      </c>
      <c r="G361" s="118">
        <v>2</v>
      </c>
      <c r="H361" s="314">
        <v>480.4</v>
      </c>
      <c r="I361" s="314">
        <v>428.4</v>
      </c>
      <c r="J361" s="314">
        <v>171.4</v>
      </c>
      <c r="K361" s="315">
        <v>42</v>
      </c>
      <c r="L361" s="299">
        <f t="shared" ref="L361:L383" si="53">P361</f>
        <v>2975478.72</v>
      </c>
      <c r="M361" s="121" t="s">
        <v>37</v>
      </c>
      <c r="N361" s="121" t="s">
        <v>37</v>
      </c>
      <c r="O361" s="121" t="s">
        <v>37</v>
      </c>
      <c r="P361" s="120">
        <v>2975478.72</v>
      </c>
      <c r="Q361" s="121" t="s">
        <v>37</v>
      </c>
      <c r="R361" s="44" t="s">
        <v>576</v>
      </c>
      <c r="S361" s="49">
        <v>6945.56</v>
      </c>
      <c r="T361" s="51">
        <v>13549.67</v>
      </c>
      <c r="U361" s="45">
        <v>2016</v>
      </c>
      <c r="V361" s="376">
        <v>5</v>
      </c>
      <c r="W361" s="376">
        <v>1</v>
      </c>
    </row>
    <row r="362" spans="1:23" s="8" customFormat="1" ht="54.75" customHeight="1">
      <c r="A362" s="45">
        <f t="shared" ref="A362:A383" si="54">A361+1</f>
        <v>2</v>
      </c>
      <c r="B362" s="117" t="s">
        <v>577</v>
      </c>
      <c r="C362" s="118">
        <v>1958</v>
      </c>
      <c r="D362" s="118" t="s">
        <v>37</v>
      </c>
      <c r="E362" s="186" t="s">
        <v>326</v>
      </c>
      <c r="F362" s="118">
        <v>2</v>
      </c>
      <c r="G362" s="118">
        <v>2</v>
      </c>
      <c r="H362" s="314">
        <v>484.5</v>
      </c>
      <c r="I362" s="314">
        <v>432</v>
      </c>
      <c r="J362" s="314">
        <v>323.3</v>
      </c>
      <c r="K362" s="315">
        <v>26</v>
      </c>
      <c r="L362" s="299">
        <f t="shared" si="53"/>
        <v>3938620.2</v>
      </c>
      <c r="M362" s="121" t="s">
        <v>37</v>
      </c>
      <c r="N362" s="121" t="s">
        <v>37</v>
      </c>
      <c r="O362" s="121" t="s">
        <v>37</v>
      </c>
      <c r="P362" s="120">
        <v>3938620.2</v>
      </c>
      <c r="Q362" s="121" t="s">
        <v>37</v>
      </c>
      <c r="R362" s="44" t="s">
        <v>578</v>
      </c>
      <c r="S362" s="49">
        <v>9117.18</v>
      </c>
      <c r="T362" s="51">
        <v>13549.67</v>
      </c>
      <c r="U362" s="45">
        <v>2016</v>
      </c>
      <c r="V362" s="376">
        <v>5</v>
      </c>
      <c r="W362" s="376">
        <v>1</v>
      </c>
    </row>
    <row r="363" spans="1:23" s="8" customFormat="1" ht="52.5" customHeight="1">
      <c r="A363" s="45">
        <f t="shared" si="54"/>
        <v>3</v>
      </c>
      <c r="B363" s="117" t="s">
        <v>579</v>
      </c>
      <c r="C363" s="118">
        <v>1957</v>
      </c>
      <c r="D363" s="118" t="s">
        <v>37</v>
      </c>
      <c r="E363" s="186" t="s">
        <v>326</v>
      </c>
      <c r="F363" s="118">
        <v>2</v>
      </c>
      <c r="G363" s="118">
        <v>2</v>
      </c>
      <c r="H363" s="314">
        <v>496.4</v>
      </c>
      <c r="I363" s="314">
        <v>443.4</v>
      </c>
      <c r="J363" s="314">
        <v>156.6</v>
      </c>
      <c r="K363" s="315">
        <v>28</v>
      </c>
      <c r="L363" s="299">
        <f t="shared" si="53"/>
        <v>4019649.26</v>
      </c>
      <c r="M363" s="121" t="s">
        <v>37</v>
      </c>
      <c r="N363" s="121" t="s">
        <v>37</v>
      </c>
      <c r="O363" s="121" t="s">
        <v>37</v>
      </c>
      <c r="P363" s="120">
        <v>4019649.26</v>
      </c>
      <c r="Q363" s="121" t="s">
        <v>37</v>
      </c>
      <c r="R363" s="44" t="s">
        <v>576</v>
      </c>
      <c r="S363" s="49">
        <v>9065.51</v>
      </c>
      <c r="T363" s="51">
        <v>13549.67</v>
      </c>
      <c r="U363" s="45">
        <v>2016</v>
      </c>
      <c r="V363" s="376">
        <v>5</v>
      </c>
      <c r="W363" s="376">
        <v>1</v>
      </c>
    </row>
    <row r="364" spans="1:23" s="8" customFormat="1" ht="54" customHeight="1">
      <c r="A364" s="45">
        <f t="shared" si="54"/>
        <v>4</v>
      </c>
      <c r="B364" s="117" t="s">
        <v>329</v>
      </c>
      <c r="C364" s="118">
        <v>1956</v>
      </c>
      <c r="D364" s="118" t="s">
        <v>37</v>
      </c>
      <c r="E364" s="186" t="s">
        <v>330</v>
      </c>
      <c r="F364" s="118">
        <v>2</v>
      </c>
      <c r="G364" s="118">
        <v>1</v>
      </c>
      <c r="H364" s="314">
        <v>430.9</v>
      </c>
      <c r="I364" s="314">
        <v>397.5</v>
      </c>
      <c r="J364" s="314">
        <v>397.5</v>
      </c>
      <c r="K364" s="315">
        <v>19</v>
      </c>
      <c r="L364" s="299">
        <f t="shared" si="53"/>
        <v>1733323.8</v>
      </c>
      <c r="M364" s="121" t="s">
        <v>37</v>
      </c>
      <c r="N364" s="121" t="s">
        <v>37</v>
      </c>
      <c r="O364" s="121" t="s">
        <v>37</v>
      </c>
      <c r="P364" s="120">
        <v>1733323.8</v>
      </c>
      <c r="Q364" s="121" t="s">
        <v>37</v>
      </c>
      <c r="R364" s="44" t="s">
        <v>580</v>
      </c>
      <c r="S364" s="49">
        <v>4360.5600000000004</v>
      </c>
      <c r="T364" s="51">
        <v>6125.17</v>
      </c>
      <c r="U364" s="45">
        <v>2016</v>
      </c>
      <c r="V364" s="376">
        <v>3</v>
      </c>
      <c r="W364" s="376">
        <v>1</v>
      </c>
    </row>
    <row r="365" spans="1:23" s="8" customFormat="1" ht="166.5" customHeight="1">
      <c r="A365" s="45">
        <f t="shared" si="54"/>
        <v>5</v>
      </c>
      <c r="B365" s="117" t="s">
        <v>331</v>
      </c>
      <c r="C365" s="118">
        <v>1964</v>
      </c>
      <c r="D365" s="118">
        <v>2008</v>
      </c>
      <c r="E365" s="186" t="s">
        <v>38</v>
      </c>
      <c r="F365" s="118">
        <v>4</v>
      </c>
      <c r="G365" s="118">
        <v>4</v>
      </c>
      <c r="H365" s="314">
        <v>2717.7</v>
      </c>
      <c r="I365" s="314">
        <v>2498.1999999999998</v>
      </c>
      <c r="J365" s="314">
        <v>2284.8000000000002</v>
      </c>
      <c r="K365" s="315">
        <v>110</v>
      </c>
      <c r="L365" s="299">
        <f t="shared" si="53"/>
        <v>8959139.3800000008</v>
      </c>
      <c r="M365" s="121" t="s">
        <v>37</v>
      </c>
      <c r="N365" s="121" t="s">
        <v>37</v>
      </c>
      <c r="O365" s="121" t="s">
        <v>37</v>
      </c>
      <c r="P365" s="120">
        <v>8959139.3800000008</v>
      </c>
      <c r="Q365" s="121" t="s">
        <v>37</v>
      </c>
      <c r="R365" s="44" t="s">
        <v>581</v>
      </c>
      <c r="S365" s="49">
        <v>3586.24</v>
      </c>
      <c r="T365" s="51">
        <v>4432.08</v>
      </c>
      <c r="U365" s="45">
        <v>2016</v>
      </c>
      <c r="V365" s="376">
        <v>7</v>
      </c>
      <c r="W365" s="376">
        <v>1</v>
      </c>
    </row>
    <row r="366" spans="1:23" s="8" customFormat="1" ht="162.75" customHeight="1">
      <c r="A366" s="45">
        <f t="shared" si="54"/>
        <v>6</v>
      </c>
      <c r="B366" s="117" t="s">
        <v>334</v>
      </c>
      <c r="C366" s="118">
        <v>1961</v>
      </c>
      <c r="D366" s="118">
        <v>2008</v>
      </c>
      <c r="E366" s="186" t="s">
        <v>38</v>
      </c>
      <c r="F366" s="118">
        <v>4</v>
      </c>
      <c r="G366" s="118">
        <v>4</v>
      </c>
      <c r="H366" s="314">
        <v>2713.1</v>
      </c>
      <c r="I366" s="314">
        <v>2525.1999999999998</v>
      </c>
      <c r="J366" s="314">
        <v>2445.6</v>
      </c>
      <c r="K366" s="315">
        <v>110</v>
      </c>
      <c r="L366" s="299">
        <f t="shared" si="53"/>
        <v>9710043.5099999998</v>
      </c>
      <c r="M366" s="121" t="s">
        <v>37</v>
      </c>
      <c r="N366" s="121" t="s">
        <v>37</v>
      </c>
      <c r="O366" s="121" t="s">
        <v>37</v>
      </c>
      <c r="P366" s="120">
        <v>9710043.5099999998</v>
      </c>
      <c r="Q366" s="121" t="s">
        <v>37</v>
      </c>
      <c r="R366" s="44" t="s">
        <v>582</v>
      </c>
      <c r="S366" s="49">
        <v>3845.26</v>
      </c>
      <c r="T366" s="51">
        <v>4227.66</v>
      </c>
      <c r="U366" s="45">
        <v>2016</v>
      </c>
      <c r="V366" s="376">
        <v>7</v>
      </c>
      <c r="W366" s="376">
        <v>1</v>
      </c>
    </row>
    <row r="367" spans="1:23" s="8" customFormat="1" ht="48" customHeight="1">
      <c r="A367" s="45">
        <f t="shared" si="54"/>
        <v>7</v>
      </c>
      <c r="B367" s="117" t="s">
        <v>335</v>
      </c>
      <c r="C367" s="118">
        <v>1970</v>
      </c>
      <c r="D367" s="118" t="s">
        <v>37</v>
      </c>
      <c r="E367" s="186" t="s">
        <v>38</v>
      </c>
      <c r="F367" s="118">
        <v>2</v>
      </c>
      <c r="G367" s="118">
        <v>1</v>
      </c>
      <c r="H367" s="314">
        <v>778</v>
      </c>
      <c r="I367" s="314">
        <v>740.1</v>
      </c>
      <c r="J367" s="314">
        <v>588.79999999999995</v>
      </c>
      <c r="K367" s="315">
        <v>45</v>
      </c>
      <c r="L367" s="299">
        <f t="shared" si="53"/>
        <v>612441.01</v>
      </c>
      <c r="M367" s="121" t="s">
        <v>37</v>
      </c>
      <c r="N367" s="121" t="s">
        <v>37</v>
      </c>
      <c r="O367" s="121" t="s">
        <v>37</v>
      </c>
      <c r="P367" s="120">
        <v>612441.01</v>
      </c>
      <c r="Q367" s="121" t="s">
        <v>37</v>
      </c>
      <c r="R367" s="44" t="s">
        <v>583</v>
      </c>
      <c r="S367" s="49">
        <v>827.51</v>
      </c>
      <c r="T367" s="51">
        <v>1096.92</v>
      </c>
      <c r="U367" s="45">
        <v>2016</v>
      </c>
      <c r="V367" s="376">
        <v>2</v>
      </c>
      <c r="W367" s="376">
        <v>1</v>
      </c>
    </row>
    <row r="368" spans="1:23" s="8" customFormat="1" ht="168" customHeight="1">
      <c r="A368" s="45">
        <f t="shared" si="54"/>
        <v>8</v>
      </c>
      <c r="B368" s="117" t="s">
        <v>337</v>
      </c>
      <c r="C368" s="118">
        <v>1954</v>
      </c>
      <c r="D368" s="118" t="s">
        <v>37</v>
      </c>
      <c r="E368" s="186" t="s">
        <v>330</v>
      </c>
      <c r="F368" s="118">
        <v>2</v>
      </c>
      <c r="G368" s="118">
        <v>2</v>
      </c>
      <c r="H368" s="314">
        <v>435.3</v>
      </c>
      <c r="I368" s="314">
        <v>399.8</v>
      </c>
      <c r="J368" s="314">
        <v>166.5</v>
      </c>
      <c r="K368" s="315">
        <v>44</v>
      </c>
      <c r="L368" s="299">
        <f t="shared" si="53"/>
        <v>2745761.82</v>
      </c>
      <c r="M368" s="121" t="s">
        <v>37</v>
      </c>
      <c r="N368" s="121" t="s">
        <v>37</v>
      </c>
      <c r="O368" s="121" t="s">
        <v>37</v>
      </c>
      <c r="P368" s="120">
        <v>2745761.82</v>
      </c>
      <c r="Q368" s="121" t="s">
        <v>37</v>
      </c>
      <c r="R368" s="44" t="s">
        <v>584</v>
      </c>
      <c r="S368" s="49">
        <v>6867.84</v>
      </c>
      <c r="T368" s="51">
        <v>10806.98</v>
      </c>
      <c r="U368" s="45">
        <v>2016</v>
      </c>
      <c r="V368" s="376">
        <v>6</v>
      </c>
      <c r="W368" s="376">
        <v>1</v>
      </c>
    </row>
    <row r="369" spans="1:23" s="8" customFormat="1" ht="47.25" customHeight="1">
      <c r="A369" s="45">
        <f t="shared" si="54"/>
        <v>9</v>
      </c>
      <c r="B369" s="132" t="s">
        <v>339</v>
      </c>
      <c r="C369" s="118">
        <v>1957</v>
      </c>
      <c r="D369" s="118" t="s">
        <v>37</v>
      </c>
      <c r="E369" s="186" t="s">
        <v>38</v>
      </c>
      <c r="F369" s="118">
        <v>2</v>
      </c>
      <c r="G369" s="118">
        <v>2</v>
      </c>
      <c r="H369" s="314">
        <v>927.7</v>
      </c>
      <c r="I369" s="314">
        <v>857.1</v>
      </c>
      <c r="J369" s="314">
        <v>618.1</v>
      </c>
      <c r="K369" s="315">
        <v>40</v>
      </c>
      <c r="L369" s="299">
        <f t="shared" si="53"/>
        <v>1875752.72</v>
      </c>
      <c r="M369" s="121" t="s">
        <v>37</v>
      </c>
      <c r="N369" s="121" t="s">
        <v>37</v>
      </c>
      <c r="O369" s="121" t="s">
        <v>37</v>
      </c>
      <c r="P369" s="120">
        <v>1875752.72</v>
      </c>
      <c r="Q369" s="121" t="s">
        <v>37</v>
      </c>
      <c r="R369" s="44" t="s">
        <v>585</v>
      </c>
      <c r="S369" s="49">
        <v>2188.4899999999998</v>
      </c>
      <c r="T369" s="51">
        <v>3395.26</v>
      </c>
      <c r="U369" s="45">
        <v>2016</v>
      </c>
      <c r="V369" s="376">
        <v>2</v>
      </c>
      <c r="W369" s="376">
        <v>1</v>
      </c>
    </row>
    <row r="370" spans="1:23" s="8" customFormat="1" ht="82.5" customHeight="1">
      <c r="A370" s="45">
        <f t="shared" si="54"/>
        <v>10</v>
      </c>
      <c r="B370" s="117" t="s">
        <v>341</v>
      </c>
      <c r="C370" s="118">
        <v>1960</v>
      </c>
      <c r="D370" s="118" t="s">
        <v>37</v>
      </c>
      <c r="E370" s="186" t="s">
        <v>326</v>
      </c>
      <c r="F370" s="118">
        <v>2</v>
      </c>
      <c r="G370" s="118">
        <v>2</v>
      </c>
      <c r="H370" s="314">
        <v>670</v>
      </c>
      <c r="I370" s="314">
        <v>623.5</v>
      </c>
      <c r="J370" s="314">
        <v>592.79999999999995</v>
      </c>
      <c r="K370" s="315">
        <v>12</v>
      </c>
      <c r="L370" s="299">
        <f t="shared" si="53"/>
        <v>1266946.72</v>
      </c>
      <c r="M370" s="121" t="s">
        <v>37</v>
      </c>
      <c r="N370" s="121" t="s">
        <v>37</v>
      </c>
      <c r="O370" s="121" t="s">
        <v>37</v>
      </c>
      <c r="P370" s="120">
        <v>1266946.72</v>
      </c>
      <c r="Q370" s="121" t="s">
        <v>37</v>
      </c>
      <c r="R370" s="44" t="s">
        <v>586</v>
      </c>
      <c r="S370" s="49">
        <v>2031.99</v>
      </c>
      <c r="T370" s="51">
        <v>3094.16</v>
      </c>
      <c r="U370" s="45">
        <v>2016</v>
      </c>
      <c r="V370" s="376">
        <v>3</v>
      </c>
      <c r="W370" s="376">
        <v>1</v>
      </c>
    </row>
    <row r="371" spans="1:23" s="8" customFormat="1" ht="79.5" customHeight="1">
      <c r="A371" s="45">
        <f t="shared" si="54"/>
        <v>11</v>
      </c>
      <c r="B371" s="117" t="s">
        <v>342</v>
      </c>
      <c r="C371" s="118">
        <v>1961</v>
      </c>
      <c r="D371" s="118" t="s">
        <v>37</v>
      </c>
      <c r="E371" s="186" t="s">
        <v>326</v>
      </c>
      <c r="F371" s="118">
        <v>2</v>
      </c>
      <c r="G371" s="118">
        <v>2</v>
      </c>
      <c r="H371" s="314">
        <v>675.6</v>
      </c>
      <c r="I371" s="314">
        <v>628</v>
      </c>
      <c r="J371" s="314">
        <v>510.9</v>
      </c>
      <c r="K371" s="315">
        <v>42</v>
      </c>
      <c r="L371" s="299">
        <f t="shared" si="53"/>
        <v>1807659.58</v>
      </c>
      <c r="M371" s="121" t="s">
        <v>37</v>
      </c>
      <c r="N371" s="121" t="s">
        <v>37</v>
      </c>
      <c r="O371" s="121" t="s">
        <v>37</v>
      </c>
      <c r="P371" s="120">
        <v>1807659.58</v>
      </c>
      <c r="Q371" s="121" t="s">
        <v>37</v>
      </c>
      <c r="R371" s="44" t="s">
        <v>586</v>
      </c>
      <c r="S371" s="49">
        <v>2878.44</v>
      </c>
      <c r="T371" s="51">
        <v>3094.16</v>
      </c>
      <c r="U371" s="45">
        <v>2015</v>
      </c>
      <c r="V371" s="376">
        <v>3</v>
      </c>
      <c r="W371" s="376">
        <v>1</v>
      </c>
    </row>
    <row r="372" spans="1:23" s="8" customFormat="1" ht="80.25" customHeight="1">
      <c r="A372" s="45">
        <f t="shared" si="54"/>
        <v>12</v>
      </c>
      <c r="B372" s="117" t="s">
        <v>344</v>
      </c>
      <c r="C372" s="118">
        <v>1947</v>
      </c>
      <c r="D372" s="118">
        <v>1969</v>
      </c>
      <c r="E372" s="186" t="s">
        <v>330</v>
      </c>
      <c r="F372" s="118">
        <v>2</v>
      </c>
      <c r="G372" s="118">
        <v>2</v>
      </c>
      <c r="H372" s="314">
        <v>608.70000000000005</v>
      </c>
      <c r="I372" s="314">
        <v>541.6</v>
      </c>
      <c r="J372" s="314">
        <v>222.3</v>
      </c>
      <c r="K372" s="315">
        <v>28</v>
      </c>
      <c r="L372" s="299">
        <f t="shared" si="53"/>
        <v>3938867.54</v>
      </c>
      <c r="M372" s="121" t="s">
        <v>37</v>
      </c>
      <c r="N372" s="121" t="s">
        <v>37</v>
      </c>
      <c r="O372" s="121" t="s">
        <v>37</v>
      </c>
      <c r="P372" s="120">
        <v>3938867.54</v>
      </c>
      <c r="Q372" s="121" t="s">
        <v>37</v>
      </c>
      <c r="R372" s="44" t="s">
        <v>587</v>
      </c>
      <c r="S372" s="49">
        <v>7272.65</v>
      </c>
      <c r="T372" s="51">
        <v>7563.65</v>
      </c>
      <c r="U372" s="45">
        <v>2016</v>
      </c>
      <c r="V372" s="376">
        <v>5</v>
      </c>
      <c r="W372" s="376">
        <v>1</v>
      </c>
    </row>
    <row r="373" spans="1:23" s="8" customFormat="1" ht="128.25" customHeight="1">
      <c r="A373" s="45">
        <f t="shared" si="54"/>
        <v>13</v>
      </c>
      <c r="B373" s="117" t="s">
        <v>588</v>
      </c>
      <c r="C373" s="118">
        <v>1958</v>
      </c>
      <c r="D373" s="118" t="s">
        <v>37</v>
      </c>
      <c r="E373" s="186" t="s">
        <v>330</v>
      </c>
      <c r="F373" s="118">
        <v>2</v>
      </c>
      <c r="G373" s="118">
        <v>1</v>
      </c>
      <c r="H373" s="314">
        <v>445</v>
      </c>
      <c r="I373" s="314">
        <v>410</v>
      </c>
      <c r="J373" s="314">
        <v>205.9</v>
      </c>
      <c r="K373" s="315">
        <v>18</v>
      </c>
      <c r="L373" s="299">
        <f t="shared" si="53"/>
        <v>1037918.49</v>
      </c>
      <c r="M373" s="121" t="s">
        <v>37</v>
      </c>
      <c r="N373" s="121" t="s">
        <v>37</v>
      </c>
      <c r="O373" s="121" t="s">
        <v>37</v>
      </c>
      <c r="P373" s="120">
        <v>1037918.49</v>
      </c>
      <c r="Q373" s="121" t="s">
        <v>37</v>
      </c>
      <c r="R373" s="44" t="s">
        <v>589</v>
      </c>
      <c r="S373" s="49">
        <v>2531.5100000000002</v>
      </c>
      <c r="T373" s="51">
        <v>4994.05</v>
      </c>
      <c r="U373" s="45">
        <v>2016</v>
      </c>
      <c r="V373" s="376">
        <v>5</v>
      </c>
      <c r="W373" s="376">
        <v>1</v>
      </c>
    </row>
    <row r="374" spans="1:23" s="8" customFormat="1" ht="123.75" customHeight="1">
      <c r="A374" s="45">
        <f t="shared" si="54"/>
        <v>14</v>
      </c>
      <c r="B374" s="117" t="s">
        <v>590</v>
      </c>
      <c r="C374" s="118">
        <v>1953</v>
      </c>
      <c r="D374" s="118" t="s">
        <v>37</v>
      </c>
      <c r="E374" s="186" t="s">
        <v>38</v>
      </c>
      <c r="F374" s="118">
        <v>2</v>
      </c>
      <c r="G374" s="118">
        <v>2</v>
      </c>
      <c r="H374" s="314">
        <v>650.20000000000005</v>
      </c>
      <c r="I374" s="314">
        <v>584.29999999999995</v>
      </c>
      <c r="J374" s="314">
        <v>386.8</v>
      </c>
      <c r="K374" s="315">
        <v>29</v>
      </c>
      <c r="L374" s="299">
        <f t="shared" si="53"/>
        <v>5987274.3399999999</v>
      </c>
      <c r="M374" s="121" t="s">
        <v>37</v>
      </c>
      <c r="N374" s="121" t="s">
        <v>37</v>
      </c>
      <c r="O374" s="121" t="s">
        <v>37</v>
      </c>
      <c r="P374" s="120">
        <v>5987274.3399999999</v>
      </c>
      <c r="Q374" s="121" t="s">
        <v>37</v>
      </c>
      <c r="R374" s="44" t="s">
        <v>591</v>
      </c>
      <c r="S374" s="49">
        <v>10246.92</v>
      </c>
      <c r="T374" s="51">
        <v>13444.41</v>
      </c>
      <c r="U374" s="45">
        <v>2016</v>
      </c>
      <c r="V374" s="376">
        <v>6</v>
      </c>
      <c r="W374" s="376">
        <v>1</v>
      </c>
    </row>
    <row r="375" spans="1:23" s="8" customFormat="1" ht="53.25" customHeight="1">
      <c r="A375" s="45">
        <f t="shared" si="54"/>
        <v>15</v>
      </c>
      <c r="B375" s="117" t="s">
        <v>345</v>
      </c>
      <c r="C375" s="118">
        <v>1979</v>
      </c>
      <c r="D375" s="118" t="s">
        <v>37</v>
      </c>
      <c r="E375" s="186" t="s">
        <v>108</v>
      </c>
      <c r="F375" s="118">
        <v>2</v>
      </c>
      <c r="G375" s="118">
        <v>2</v>
      </c>
      <c r="H375" s="314">
        <v>809.8</v>
      </c>
      <c r="I375" s="314">
        <v>734.4</v>
      </c>
      <c r="J375" s="314">
        <v>624.6</v>
      </c>
      <c r="K375" s="315">
        <v>34</v>
      </c>
      <c r="L375" s="299">
        <f t="shared" si="53"/>
        <v>2715000.41</v>
      </c>
      <c r="M375" s="121" t="s">
        <v>37</v>
      </c>
      <c r="N375" s="121" t="s">
        <v>37</v>
      </c>
      <c r="O375" s="121" t="s">
        <v>37</v>
      </c>
      <c r="P375" s="120">
        <v>2715000.41</v>
      </c>
      <c r="Q375" s="121" t="s">
        <v>37</v>
      </c>
      <c r="R375" s="44" t="s">
        <v>592</v>
      </c>
      <c r="S375" s="49">
        <v>3696.9</v>
      </c>
      <c r="T375" s="51">
        <v>4928.74</v>
      </c>
      <c r="U375" s="45">
        <v>2016</v>
      </c>
      <c r="V375" s="376">
        <v>3</v>
      </c>
      <c r="W375" s="376">
        <v>1</v>
      </c>
    </row>
    <row r="376" spans="1:23" s="8" customFormat="1" ht="128.25" customHeight="1">
      <c r="A376" s="45">
        <f t="shared" si="54"/>
        <v>16</v>
      </c>
      <c r="B376" s="117" t="s">
        <v>593</v>
      </c>
      <c r="C376" s="118">
        <v>1961</v>
      </c>
      <c r="D376" s="118">
        <v>2008</v>
      </c>
      <c r="E376" s="186" t="s">
        <v>330</v>
      </c>
      <c r="F376" s="118">
        <v>2</v>
      </c>
      <c r="G376" s="118">
        <v>1</v>
      </c>
      <c r="H376" s="314">
        <v>352.1</v>
      </c>
      <c r="I376" s="314">
        <v>327.3</v>
      </c>
      <c r="J376" s="314">
        <v>289.60000000000002</v>
      </c>
      <c r="K376" s="315">
        <v>15</v>
      </c>
      <c r="L376" s="299">
        <f t="shared" si="53"/>
        <v>3513552.41</v>
      </c>
      <c r="M376" s="121" t="s">
        <v>37</v>
      </c>
      <c r="N376" s="121" t="s">
        <v>37</v>
      </c>
      <c r="O376" s="121" t="s">
        <v>37</v>
      </c>
      <c r="P376" s="120">
        <v>3513552.41</v>
      </c>
      <c r="Q376" s="121" t="s">
        <v>37</v>
      </c>
      <c r="R376" s="44" t="s">
        <v>594</v>
      </c>
      <c r="S376" s="49">
        <v>10734.96</v>
      </c>
      <c r="T376" s="51">
        <v>10734.96</v>
      </c>
      <c r="U376" s="45">
        <v>2016</v>
      </c>
      <c r="V376" s="376">
        <v>5</v>
      </c>
      <c r="W376" s="376">
        <v>1</v>
      </c>
    </row>
    <row r="377" spans="1:23" s="8" customFormat="1" ht="252.75" customHeight="1">
      <c r="A377" s="45">
        <f t="shared" si="54"/>
        <v>17</v>
      </c>
      <c r="B377" s="117" t="s">
        <v>595</v>
      </c>
      <c r="C377" s="118">
        <v>1979</v>
      </c>
      <c r="D377" s="118" t="s">
        <v>37</v>
      </c>
      <c r="E377" s="186" t="s">
        <v>38</v>
      </c>
      <c r="F377" s="118">
        <v>3</v>
      </c>
      <c r="G377" s="118">
        <v>1</v>
      </c>
      <c r="H377" s="314">
        <v>2087.4</v>
      </c>
      <c r="I377" s="314">
        <v>1440.3</v>
      </c>
      <c r="J377" s="316">
        <v>1142.5</v>
      </c>
      <c r="K377" s="315">
        <v>72</v>
      </c>
      <c r="L377" s="299">
        <f t="shared" si="53"/>
        <v>3952637.37</v>
      </c>
      <c r="M377" s="121" t="s">
        <v>37</v>
      </c>
      <c r="N377" s="121" t="s">
        <v>37</v>
      </c>
      <c r="O377" s="121" t="s">
        <v>37</v>
      </c>
      <c r="P377" s="120">
        <v>3952637.37</v>
      </c>
      <c r="Q377" s="121" t="s">
        <v>37</v>
      </c>
      <c r="R377" s="44" t="s">
        <v>596</v>
      </c>
      <c r="S377" s="49">
        <v>2744.32</v>
      </c>
      <c r="T377" s="51">
        <v>5972.46</v>
      </c>
      <c r="U377" s="45">
        <v>2016</v>
      </c>
      <c r="V377" s="376">
        <v>8</v>
      </c>
      <c r="W377" s="376">
        <v>1</v>
      </c>
    </row>
    <row r="378" spans="1:23" s="8" customFormat="1" ht="52.5" customHeight="1">
      <c r="A378" s="45">
        <f t="shared" si="54"/>
        <v>18</v>
      </c>
      <c r="B378" s="117" t="s">
        <v>597</v>
      </c>
      <c r="C378" s="118">
        <v>1974</v>
      </c>
      <c r="D378" s="118" t="s">
        <v>37</v>
      </c>
      <c r="E378" s="186" t="s">
        <v>38</v>
      </c>
      <c r="F378" s="118">
        <v>3</v>
      </c>
      <c r="G378" s="118">
        <v>1</v>
      </c>
      <c r="H378" s="314">
        <v>1204.7</v>
      </c>
      <c r="I378" s="314">
        <v>1101.9000000000001</v>
      </c>
      <c r="J378" s="316">
        <v>1102.9000000000001</v>
      </c>
      <c r="K378" s="315">
        <v>51</v>
      </c>
      <c r="L378" s="299">
        <f t="shared" si="53"/>
        <v>2933948.06</v>
      </c>
      <c r="M378" s="121" t="s">
        <v>37</v>
      </c>
      <c r="N378" s="121" t="s">
        <v>37</v>
      </c>
      <c r="O378" s="121" t="s">
        <v>37</v>
      </c>
      <c r="P378" s="120">
        <v>2933948.06</v>
      </c>
      <c r="Q378" s="121" t="s">
        <v>37</v>
      </c>
      <c r="R378" s="44" t="s">
        <v>598</v>
      </c>
      <c r="S378" s="49">
        <v>2662.63</v>
      </c>
      <c r="T378" s="51">
        <v>5460.46</v>
      </c>
      <c r="U378" s="45">
        <v>2016</v>
      </c>
      <c r="V378" s="376">
        <v>3</v>
      </c>
      <c r="W378" s="376">
        <v>1</v>
      </c>
    </row>
    <row r="379" spans="1:23" s="8" customFormat="1" ht="130.5" customHeight="1">
      <c r="A379" s="45">
        <f t="shared" si="54"/>
        <v>19</v>
      </c>
      <c r="B379" s="117" t="s">
        <v>599</v>
      </c>
      <c r="C379" s="118">
        <v>1957</v>
      </c>
      <c r="D379" s="118" t="s">
        <v>37</v>
      </c>
      <c r="E379" s="186" t="s">
        <v>108</v>
      </c>
      <c r="F379" s="118">
        <v>2</v>
      </c>
      <c r="G379" s="118">
        <v>2</v>
      </c>
      <c r="H379" s="314">
        <v>825.6</v>
      </c>
      <c r="I379" s="314">
        <v>772.7</v>
      </c>
      <c r="J379" s="314">
        <v>589.9</v>
      </c>
      <c r="K379" s="315">
        <v>41</v>
      </c>
      <c r="L379" s="299">
        <f t="shared" si="53"/>
        <v>3887107.45</v>
      </c>
      <c r="M379" s="121" t="s">
        <v>37</v>
      </c>
      <c r="N379" s="121" t="s">
        <v>37</v>
      </c>
      <c r="O379" s="121" t="s">
        <v>37</v>
      </c>
      <c r="P379" s="120">
        <v>3887107.45</v>
      </c>
      <c r="Q379" s="121" t="s">
        <v>37</v>
      </c>
      <c r="R379" s="44" t="s">
        <v>600</v>
      </c>
      <c r="S379" s="49">
        <v>5030.55</v>
      </c>
      <c r="T379" s="51">
        <v>6779.12</v>
      </c>
      <c r="U379" s="45">
        <v>2016</v>
      </c>
      <c r="V379" s="376">
        <v>5</v>
      </c>
      <c r="W379" s="376">
        <v>1</v>
      </c>
    </row>
    <row r="380" spans="1:23" s="8" customFormat="1" ht="184.5" customHeight="1">
      <c r="A380" s="45">
        <f t="shared" si="54"/>
        <v>20</v>
      </c>
      <c r="B380" s="117" t="s">
        <v>601</v>
      </c>
      <c r="C380" s="118">
        <v>1959</v>
      </c>
      <c r="D380" s="118" t="s">
        <v>37</v>
      </c>
      <c r="E380" s="186" t="s">
        <v>38</v>
      </c>
      <c r="F380" s="118">
        <v>3</v>
      </c>
      <c r="G380" s="118">
        <v>3</v>
      </c>
      <c r="H380" s="314">
        <v>2010.99</v>
      </c>
      <c r="I380" s="314">
        <v>1838.58</v>
      </c>
      <c r="J380" s="314">
        <v>1253.6300000000001</v>
      </c>
      <c r="K380" s="315">
        <v>51</v>
      </c>
      <c r="L380" s="299">
        <f t="shared" si="53"/>
        <v>13184898.439999999</v>
      </c>
      <c r="M380" s="121" t="s">
        <v>37</v>
      </c>
      <c r="N380" s="121" t="s">
        <v>37</v>
      </c>
      <c r="O380" s="121" t="s">
        <v>37</v>
      </c>
      <c r="P380" s="120">
        <v>13184898.439999999</v>
      </c>
      <c r="Q380" s="121" t="s">
        <v>37</v>
      </c>
      <c r="R380" s="44" t="s">
        <v>602</v>
      </c>
      <c r="S380" s="49">
        <v>7171.24</v>
      </c>
      <c r="T380" s="51">
        <v>7171.24</v>
      </c>
      <c r="U380" s="45">
        <v>2016</v>
      </c>
      <c r="V380" s="376">
        <v>7</v>
      </c>
      <c r="W380" s="376">
        <v>1</v>
      </c>
    </row>
    <row r="381" spans="1:23" s="8" customFormat="1" ht="126.75" customHeight="1">
      <c r="A381" s="45">
        <f t="shared" si="54"/>
        <v>21</v>
      </c>
      <c r="B381" s="117" t="s">
        <v>603</v>
      </c>
      <c r="C381" s="118">
        <v>1966</v>
      </c>
      <c r="D381" s="118" t="s">
        <v>37</v>
      </c>
      <c r="E381" s="186" t="s">
        <v>38</v>
      </c>
      <c r="F381" s="118">
        <v>4</v>
      </c>
      <c r="G381" s="118">
        <v>2</v>
      </c>
      <c r="H381" s="314">
        <v>1366.8</v>
      </c>
      <c r="I381" s="314">
        <v>1274.8</v>
      </c>
      <c r="J381" s="314">
        <v>953.7</v>
      </c>
      <c r="K381" s="315">
        <v>45</v>
      </c>
      <c r="L381" s="299">
        <f t="shared" si="53"/>
        <v>2828656.55</v>
      </c>
      <c r="M381" s="121" t="s">
        <v>37</v>
      </c>
      <c r="N381" s="121" t="s">
        <v>37</v>
      </c>
      <c r="O381" s="121" t="s">
        <v>37</v>
      </c>
      <c r="P381" s="120">
        <v>2828656.55</v>
      </c>
      <c r="Q381" s="121" t="s">
        <v>37</v>
      </c>
      <c r="R381" s="44" t="s">
        <v>600</v>
      </c>
      <c r="S381" s="49">
        <v>2218.9</v>
      </c>
      <c r="T381" s="51">
        <v>4552.38</v>
      </c>
      <c r="U381" s="45">
        <v>2016</v>
      </c>
      <c r="V381" s="376">
        <v>5</v>
      </c>
      <c r="W381" s="376">
        <v>1</v>
      </c>
    </row>
    <row r="382" spans="1:23" s="8" customFormat="1" ht="78" customHeight="1">
      <c r="A382" s="45">
        <f t="shared" si="54"/>
        <v>22</v>
      </c>
      <c r="B382" s="117" t="s">
        <v>604</v>
      </c>
      <c r="C382" s="118">
        <v>1962</v>
      </c>
      <c r="D382" s="118" t="s">
        <v>37</v>
      </c>
      <c r="E382" s="186" t="s">
        <v>326</v>
      </c>
      <c r="F382" s="118">
        <v>2</v>
      </c>
      <c r="G382" s="118">
        <v>1</v>
      </c>
      <c r="H382" s="314">
        <v>334.3</v>
      </c>
      <c r="I382" s="314">
        <v>304</v>
      </c>
      <c r="J382" s="314">
        <v>323.39999999999998</v>
      </c>
      <c r="K382" s="315">
        <v>15</v>
      </c>
      <c r="L382" s="299">
        <f t="shared" si="53"/>
        <v>2135705.2000000002</v>
      </c>
      <c r="M382" s="121" t="s">
        <v>37</v>
      </c>
      <c r="N382" s="121" t="s">
        <v>37</v>
      </c>
      <c r="O382" s="121" t="s">
        <v>37</v>
      </c>
      <c r="P382" s="120">
        <v>2135705.2000000002</v>
      </c>
      <c r="Q382" s="121" t="s">
        <v>37</v>
      </c>
      <c r="R382" s="44" t="s">
        <v>605</v>
      </c>
      <c r="S382" s="49">
        <v>7025.35</v>
      </c>
      <c r="T382" s="51">
        <v>9563.18</v>
      </c>
      <c r="U382" s="45">
        <v>2016</v>
      </c>
      <c r="V382" s="376">
        <v>5</v>
      </c>
      <c r="W382" s="376">
        <v>1</v>
      </c>
    </row>
    <row r="383" spans="1:23" s="8" customFormat="1" ht="15" customHeight="1">
      <c r="A383" s="45">
        <f t="shared" si="54"/>
        <v>23</v>
      </c>
      <c r="B383" s="117" t="s">
        <v>606</v>
      </c>
      <c r="C383" s="118">
        <v>1959</v>
      </c>
      <c r="D383" s="118" t="s">
        <v>37</v>
      </c>
      <c r="E383" s="186" t="s">
        <v>330</v>
      </c>
      <c r="F383" s="118">
        <v>2</v>
      </c>
      <c r="G383" s="118"/>
      <c r="H383" s="314">
        <v>441.8</v>
      </c>
      <c r="I383" s="314">
        <v>408.7</v>
      </c>
      <c r="J383" s="314" t="s">
        <v>39</v>
      </c>
      <c r="K383" s="315">
        <v>18</v>
      </c>
      <c r="L383" s="299">
        <f t="shared" si="53"/>
        <v>713112.02</v>
      </c>
      <c r="M383" s="121" t="s">
        <v>37</v>
      </c>
      <c r="N383" s="121" t="s">
        <v>37</v>
      </c>
      <c r="O383" s="121" t="s">
        <v>37</v>
      </c>
      <c r="P383" s="120">
        <v>713112.02</v>
      </c>
      <c r="Q383" s="121" t="s">
        <v>37</v>
      </c>
      <c r="R383" s="44" t="s">
        <v>72</v>
      </c>
      <c r="S383" s="49">
        <v>1744.83</v>
      </c>
      <c r="T383" s="51">
        <v>1744.83</v>
      </c>
      <c r="U383" s="45">
        <v>2016</v>
      </c>
      <c r="V383" s="376">
        <v>1</v>
      </c>
      <c r="W383" s="376">
        <v>1</v>
      </c>
    </row>
    <row r="384" spans="1:23" s="5" customFormat="1" ht="25.5" customHeight="1">
      <c r="A384" s="255" t="s">
        <v>607</v>
      </c>
      <c r="B384" s="255"/>
      <c r="C384" s="255"/>
      <c r="D384" s="255"/>
      <c r="E384" s="255"/>
      <c r="F384" s="255"/>
      <c r="G384" s="255"/>
      <c r="H384" s="304">
        <f>SUM(H361:H383)</f>
        <v>21946.99</v>
      </c>
      <c r="I384" s="304">
        <f>SUM(I361:I383)</f>
        <v>19711.78</v>
      </c>
      <c r="J384" s="304">
        <f>SUM(J361:J383)</f>
        <v>15351.53</v>
      </c>
      <c r="K384" s="317">
        <f>SUM(K361:K383)</f>
        <v>935</v>
      </c>
      <c r="L384" s="304">
        <f>SUM(L361:L383)</f>
        <v>86473495</v>
      </c>
      <c r="M384" s="213">
        <v>0</v>
      </c>
      <c r="N384" s="213">
        <v>0</v>
      </c>
      <c r="O384" s="213">
        <v>0</v>
      </c>
      <c r="P384" s="212">
        <f>SUM(P361:P383)</f>
        <v>86473495</v>
      </c>
      <c r="Q384" s="213">
        <v>0</v>
      </c>
      <c r="R384" s="215" t="s">
        <v>105</v>
      </c>
      <c r="S384" s="219" t="s">
        <v>105</v>
      </c>
      <c r="T384" s="215" t="s">
        <v>105</v>
      </c>
      <c r="U384" s="220" t="s">
        <v>105</v>
      </c>
      <c r="V384" s="377"/>
      <c r="W384" s="377"/>
    </row>
    <row r="385" spans="1:23" s="5" customFormat="1" ht="25.5" customHeight="1">
      <c r="A385" s="256" t="s">
        <v>608</v>
      </c>
      <c r="B385" s="256"/>
      <c r="C385" s="256"/>
      <c r="D385" s="256"/>
      <c r="E385" s="256"/>
      <c r="F385" s="256"/>
      <c r="G385" s="256"/>
      <c r="H385" s="256"/>
      <c r="I385" s="256"/>
      <c r="J385" s="256"/>
      <c r="K385" s="256"/>
      <c r="L385" s="256"/>
      <c r="M385" s="256"/>
      <c r="N385" s="256"/>
      <c r="O385" s="256"/>
      <c r="P385" s="256"/>
      <c r="Q385" s="256"/>
      <c r="R385" s="256"/>
      <c r="S385" s="256"/>
      <c r="T385" s="256"/>
      <c r="U385" s="256"/>
      <c r="V385" s="377"/>
      <c r="W385" s="377"/>
    </row>
    <row r="386" spans="1:23" s="8" customFormat="1" ht="94.5" customHeight="1">
      <c r="A386" s="45">
        <v>1</v>
      </c>
      <c r="B386" s="117" t="s">
        <v>349</v>
      </c>
      <c r="C386" s="118">
        <v>1964</v>
      </c>
      <c r="D386" s="118"/>
      <c r="E386" s="186" t="s">
        <v>350</v>
      </c>
      <c r="F386" s="118">
        <v>4</v>
      </c>
      <c r="G386" s="118">
        <v>3</v>
      </c>
      <c r="H386" s="318">
        <v>2139.4</v>
      </c>
      <c r="I386" s="318">
        <v>1980.8</v>
      </c>
      <c r="J386" s="318">
        <v>791.1</v>
      </c>
      <c r="K386" s="297">
        <v>85</v>
      </c>
      <c r="L386" s="318">
        <f>P386</f>
        <v>5206215.83</v>
      </c>
      <c r="M386" s="133" t="s">
        <v>37</v>
      </c>
      <c r="N386" s="133" t="s">
        <v>37</v>
      </c>
      <c r="O386" s="133" t="s">
        <v>37</v>
      </c>
      <c r="P386" s="134">
        <v>5206215.83</v>
      </c>
      <c r="Q386" s="133" t="s">
        <v>37</v>
      </c>
      <c r="R386" s="44" t="s">
        <v>609</v>
      </c>
      <c r="S386" s="49">
        <v>3131.91</v>
      </c>
      <c r="T386" s="49">
        <v>3530.63</v>
      </c>
      <c r="U386" s="45">
        <v>2016</v>
      </c>
      <c r="V386" s="376">
        <v>5</v>
      </c>
      <c r="W386" s="376">
        <v>1</v>
      </c>
    </row>
    <row r="387" spans="1:23" s="8" customFormat="1" ht="108.75" customHeight="1">
      <c r="A387" s="45">
        <f>A386+1</f>
        <v>2</v>
      </c>
      <c r="B387" s="117" t="s">
        <v>610</v>
      </c>
      <c r="C387" s="118">
        <v>1961</v>
      </c>
      <c r="D387" s="118"/>
      <c r="E387" s="186" t="s">
        <v>350</v>
      </c>
      <c r="F387" s="118">
        <v>4</v>
      </c>
      <c r="G387" s="118">
        <v>3</v>
      </c>
      <c r="H387" s="318">
        <v>2208.6999999999998</v>
      </c>
      <c r="I387" s="318">
        <v>2034.7</v>
      </c>
      <c r="J387" s="318">
        <v>1080.5</v>
      </c>
      <c r="K387" s="297">
        <v>103</v>
      </c>
      <c r="L387" s="318">
        <f>P387</f>
        <v>6369183.4199999999</v>
      </c>
      <c r="M387" s="133" t="s">
        <v>37</v>
      </c>
      <c r="N387" s="133" t="s">
        <v>37</v>
      </c>
      <c r="O387" s="133" t="s">
        <v>37</v>
      </c>
      <c r="P387" s="133">
        <v>6369183.4199999999</v>
      </c>
      <c r="Q387" s="133" t="s">
        <v>37</v>
      </c>
      <c r="R387" s="44" t="s">
        <v>611</v>
      </c>
      <c r="S387" s="49">
        <v>3130.28</v>
      </c>
      <c r="T387" s="49">
        <v>3855.43</v>
      </c>
      <c r="U387" s="45">
        <v>2016</v>
      </c>
      <c r="V387" s="376">
        <v>5</v>
      </c>
      <c r="W387" s="376">
        <v>1</v>
      </c>
    </row>
    <row r="388" spans="1:23" s="8" customFormat="1" ht="224.25" customHeight="1">
      <c r="A388" s="45">
        <f>A387+1</f>
        <v>3</v>
      </c>
      <c r="B388" s="117" t="s">
        <v>612</v>
      </c>
      <c r="C388" s="118">
        <v>1963</v>
      </c>
      <c r="D388" s="118" t="s">
        <v>37</v>
      </c>
      <c r="E388" s="186" t="s">
        <v>350</v>
      </c>
      <c r="F388" s="118">
        <v>4</v>
      </c>
      <c r="G388" s="118">
        <v>3</v>
      </c>
      <c r="H388" s="318">
        <v>2191.1999999999998</v>
      </c>
      <c r="I388" s="318">
        <v>2027.7</v>
      </c>
      <c r="J388" s="318">
        <v>846.9</v>
      </c>
      <c r="K388" s="297">
        <v>93</v>
      </c>
      <c r="L388" s="318">
        <f>P388</f>
        <v>10514746.220000001</v>
      </c>
      <c r="M388" s="133" t="s">
        <v>37</v>
      </c>
      <c r="N388" s="133" t="s">
        <v>37</v>
      </c>
      <c r="O388" s="133" t="s">
        <v>37</v>
      </c>
      <c r="P388" s="133">
        <v>10514746.220000001</v>
      </c>
      <c r="Q388" s="133" t="s">
        <v>37</v>
      </c>
      <c r="R388" s="44" t="s">
        <v>613</v>
      </c>
      <c r="S388" s="49">
        <v>5185.55</v>
      </c>
      <c r="T388" s="49">
        <v>5193.12</v>
      </c>
      <c r="U388" s="45">
        <v>2016</v>
      </c>
      <c r="V388" s="376">
        <v>8</v>
      </c>
      <c r="W388" s="376">
        <v>1</v>
      </c>
    </row>
    <row r="389" spans="1:23" s="8" customFormat="1" ht="227.25" customHeight="1">
      <c r="A389" s="45">
        <f>A388+1</f>
        <v>4</v>
      </c>
      <c r="B389" s="117" t="s">
        <v>614</v>
      </c>
      <c r="C389" s="118">
        <v>1963</v>
      </c>
      <c r="D389" s="118" t="s">
        <v>37</v>
      </c>
      <c r="E389" s="186" t="s">
        <v>350</v>
      </c>
      <c r="F389" s="118">
        <v>4</v>
      </c>
      <c r="G389" s="118">
        <v>3</v>
      </c>
      <c r="H389" s="318">
        <v>2148.8000000000002</v>
      </c>
      <c r="I389" s="318">
        <v>1984.2</v>
      </c>
      <c r="J389" s="318">
        <v>1030.7</v>
      </c>
      <c r="K389" s="297">
        <v>106</v>
      </c>
      <c r="L389" s="318">
        <f>P389</f>
        <v>8250264.8600000003</v>
      </c>
      <c r="M389" s="133" t="s">
        <v>37</v>
      </c>
      <c r="N389" s="133" t="s">
        <v>37</v>
      </c>
      <c r="O389" s="133" t="s">
        <v>37</v>
      </c>
      <c r="P389" s="133">
        <v>8250264.8600000003</v>
      </c>
      <c r="Q389" s="133" t="s">
        <v>37</v>
      </c>
      <c r="R389" s="44" t="s">
        <v>613</v>
      </c>
      <c r="S389" s="49">
        <v>4157.9799999999996</v>
      </c>
      <c r="T389" s="49">
        <v>5459.52</v>
      </c>
      <c r="U389" s="45">
        <v>2016</v>
      </c>
      <c r="V389" s="376">
        <v>8</v>
      </c>
      <c r="W389" s="376">
        <v>1</v>
      </c>
    </row>
    <row r="390" spans="1:23" s="8" customFormat="1" ht="212.25" customHeight="1">
      <c r="A390" s="45">
        <f>A389+1</f>
        <v>5</v>
      </c>
      <c r="B390" s="117" t="s">
        <v>615</v>
      </c>
      <c r="C390" s="118">
        <v>1961</v>
      </c>
      <c r="D390" s="118" t="s">
        <v>37</v>
      </c>
      <c r="E390" s="186" t="s">
        <v>350</v>
      </c>
      <c r="F390" s="118">
        <v>3</v>
      </c>
      <c r="G390" s="118">
        <v>3</v>
      </c>
      <c r="H390" s="318">
        <v>1640</v>
      </c>
      <c r="I390" s="318">
        <v>1532.9</v>
      </c>
      <c r="J390" s="318">
        <v>507.5</v>
      </c>
      <c r="K390" s="297">
        <v>82</v>
      </c>
      <c r="L390" s="318">
        <f>P390</f>
        <v>7343188.8300000001</v>
      </c>
      <c r="M390" s="133" t="s">
        <v>37</v>
      </c>
      <c r="N390" s="133" t="s">
        <v>37</v>
      </c>
      <c r="O390" s="133" t="s">
        <v>37</v>
      </c>
      <c r="P390" s="133">
        <v>7343188.8300000001</v>
      </c>
      <c r="Q390" s="133" t="s">
        <v>37</v>
      </c>
      <c r="R390" s="44" t="s">
        <v>616</v>
      </c>
      <c r="S390" s="49">
        <v>4790.3900000000003</v>
      </c>
      <c r="T390" s="49">
        <v>4790.3900000000003</v>
      </c>
      <c r="U390" s="45">
        <v>2016</v>
      </c>
      <c r="V390" s="376">
        <v>7</v>
      </c>
      <c r="W390" s="376">
        <v>1</v>
      </c>
    </row>
    <row r="391" spans="1:23" s="5" customFormat="1" ht="28.5" customHeight="1">
      <c r="A391" s="255" t="s">
        <v>617</v>
      </c>
      <c r="B391" s="255"/>
      <c r="C391" s="255"/>
      <c r="D391" s="255"/>
      <c r="E391" s="255"/>
      <c r="F391" s="255"/>
      <c r="G391" s="255"/>
      <c r="H391" s="319">
        <f>SUM(H386:H390)</f>
        <v>10328.1</v>
      </c>
      <c r="I391" s="319">
        <f>SUM(I386:I390)</f>
        <v>9560.2999999999993</v>
      </c>
      <c r="J391" s="319">
        <f>SUM(J386:J390)</f>
        <v>4256.7</v>
      </c>
      <c r="K391" s="320">
        <f>SUM(K386:K390)</f>
        <v>469</v>
      </c>
      <c r="L391" s="319">
        <f>SUM(L386:L390)</f>
        <v>37683599.159999996</v>
      </c>
      <c r="M391" s="221">
        <v>0</v>
      </c>
      <c r="N391" s="221">
        <v>0</v>
      </c>
      <c r="O391" s="221">
        <v>0</v>
      </c>
      <c r="P391" s="221">
        <f>SUM(P386:P390)</f>
        <v>37683599.159999996</v>
      </c>
      <c r="Q391" s="221">
        <v>0</v>
      </c>
      <c r="R391" s="77" t="s">
        <v>105</v>
      </c>
      <c r="S391" s="221" t="s">
        <v>105</v>
      </c>
      <c r="T391" s="221" t="s">
        <v>105</v>
      </c>
      <c r="U391" s="76" t="s">
        <v>105</v>
      </c>
      <c r="V391" s="377"/>
      <c r="W391" s="377"/>
    </row>
    <row r="392" spans="1:23" s="5" customFormat="1" ht="28.5" customHeight="1">
      <c r="A392" s="256" t="s">
        <v>618</v>
      </c>
      <c r="B392" s="256"/>
      <c r="C392" s="256"/>
      <c r="D392" s="256"/>
      <c r="E392" s="256"/>
      <c r="F392" s="256"/>
      <c r="G392" s="256"/>
      <c r="H392" s="256"/>
      <c r="I392" s="256"/>
      <c r="J392" s="256"/>
      <c r="K392" s="256"/>
      <c r="L392" s="256"/>
      <c r="M392" s="256"/>
      <c r="N392" s="256"/>
      <c r="O392" s="256"/>
      <c r="P392" s="256"/>
      <c r="Q392" s="256"/>
      <c r="R392" s="256"/>
      <c r="S392" s="256"/>
      <c r="T392" s="256"/>
      <c r="U392" s="256"/>
      <c r="V392" s="377"/>
      <c r="W392" s="377"/>
    </row>
    <row r="393" spans="1:23" s="8" customFormat="1" ht="44.25" customHeight="1">
      <c r="A393" s="45">
        <v>1</v>
      </c>
      <c r="B393" s="117" t="s">
        <v>356</v>
      </c>
      <c r="C393" s="118">
        <v>1958</v>
      </c>
      <c r="D393" s="118"/>
      <c r="E393" s="186" t="s">
        <v>350</v>
      </c>
      <c r="F393" s="121">
        <v>3</v>
      </c>
      <c r="G393" s="121">
        <v>3</v>
      </c>
      <c r="H393" s="314">
        <v>2078.6</v>
      </c>
      <c r="I393" s="314">
        <v>1835</v>
      </c>
      <c r="J393" s="314">
        <v>1661.9</v>
      </c>
      <c r="K393" s="315">
        <v>58</v>
      </c>
      <c r="L393" s="299">
        <f>P393</f>
        <v>538434.49</v>
      </c>
      <c r="M393" s="121" t="s">
        <v>37</v>
      </c>
      <c r="N393" s="121" t="s">
        <v>37</v>
      </c>
      <c r="O393" s="121" t="s">
        <v>37</v>
      </c>
      <c r="P393" s="120">
        <v>538434.49</v>
      </c>
      <c r="Q393" s="121" t="s">
        <v>37</v>
      </c>
      <c r="R393" s="44" t="s">
        <v>272</v>
      </c>
      <c r="S393" s="49">
        <v>293.42</v>
      </c>
      <c r="T393" s="49">
        <v>392.12</v>
      </c>
      <c r="U393" s="45">
        <v>2016</v>
      </c>
      <c r="V393" s="376">
        <v>1</v>
      </c>
      <c r="W393" s="376">
        <v>1</v>
      </c>
    </row>
    <row r="394" spans="1:23" s="8" customFormat="1" ht="80.25" customHeight="1">
      <c r="A394" s="45">
        <f t="shared" ref="A394:A403" si="55">A393+1</f>
        <v>2</v>
      </c>
      <c r="B394" s="117" t="s">
        <v>358</v>
      </c>
      <c r="C394" s="118">
        <v>1963</v>
      </c>
      <c r="D394" s="118"/>
      <c r="E394" s="186" t="s">
        <v>38</v>
      </c>
      <c r="F394" s="121">
        <v>4</v>
      </c>
      <c r="G394" s="121">
        <v>3</v>
      </c>
      <c r="H394" s="314">
        <v>3251.4</v>
      </c>
      <c r="I394" s="314">
        <v>2406.8000000000002</v>
      </c>
      <c r="J394" s="314">
        <v>1865.7</v>
      </c>
      <c r="K394" s="315">
        <v>141</v>
      </c>
      <c r="L394" s="299">
        <f>P394</f>
        <v>6613292.9800000004</v>
      </c>
      <c r="M394" s="121" t="s">
        <v>37</v>
      </c>
      <c r="N394" s="121" t="s">
        <v>37</v>
      </c>
      <c r="O394" s="121" t="s">
        <v>37</v>
      </c>
      <c r="P394" s="120">
        <v>6613292.9800000004</v>
      </c>
      <c r="Q394" s="121" t="s">
        <v>37</v>
      </c>
      <c r="R394" s="44" t="s">
        <v>619</v>
      </c>
      <c r="S394" s="49">
        <v>2747.75</v>
      </c>
      <c r="T394" s="49">
        <v>2985.4</v>
      </c>
      <c r="U394" s="45">
        <v>2016</v>
      </c>
      <c r="V394" s="376">
        <v>3</v>
      </c>
      <c r="W394" s="376">
        <v>1</v>
      </c>
    </row>
    <row r="395" spans="1:23" s="8" customFormat="1" ht="187.5" customHeight="1">
      <c r="A395" s="45">
        <f t="shared" si="55"/>
        <v>3</v>
      </c>
      <c r="B395" s="117" t="s">
        <v>360</v>
      </c>
      <c r="C395" s="118">
        <v>1961</v>
      </c>
      <c r="D395" s="118"/>
      <c r="E395" s="186" t="s">
        <v>38</v>
      </c>
      <c r="F395" s="121">
        <v>4</v>
      </c>
      <c r="G395" s="121">
        <v>3</v>
      </c>
      <c r="H395" s="314">
        <v>2569.8000000000002</v>
      </c>
      <c r="I395" s="314">
        <v>2400</v>
      </c>
      <c r="J395" s="314">
        <v>1345</v>
      </c>
      <c r="K395" s="315">
        <v>109</v>
      </c>
      <c r="L395" s="299">
        <f>P395</f>
        <v>7214133.29</v>
      </c>
      <c r="M395" s="121" t="s">
        <v>37</v>
      </c>
      <c r="N395" s="121" t="s">
        <v>37</v>
      </c>
      <c r="O395" s="121" t="s">
        <v>37</v>
      </c>
      <c r="P395" s="120">
        <v>7214133.29</v>
      </c>
      <c r="Q395" s="121" t="s">
        <v>37</v>
      </c>
      <c r="R395" s="44" t="s">
        <v>620</v>
      </c>
      <c r="S395" s="49">
        <v>3005.89</v>
      </c>
      <c r="T395" s="49">
        <v>3982.53</v>
      </c>
      <c r="U395" s="45">
        <v>2016</v>
      </c>
      <c r="V395" s="376">
        <v>6</v>
      </c>
      <c r="W395" s="376">
        <v>1</v>
      </c>
    </row>
    <row r="396" spans="1:23" s="8" customFormat="1" ht="56.25" customHeight="1">
      <c r="A396" s="45">
        <f t="shared" si="55"/>
        <v>4</v>
      </c>
      <c r="B396" s="117" t="s">
        <v>362</v>
      </c>
      <c r="C396" s="118">
        <v>1959</v>
      </c>
      <c r="D396" s="118"/>
      <c r="E396" s="186" t="s">
        <v>38</v>
      </c>
      <c r="F396" s="121">
        <v>3</v>
      </c>
      <c r="G396" s="121">
        <v>3</v>
      </c>
      <c r="H396" s="314">
        <v>1960</v>
      </c>
      <c r="I396" s="314">
        <v>1528.1</v>
      </c>
      <c r="J396" s="314">
        <v>1363.2</v>
      </c>
      <c r="K396" s="315">
        <v>68</v>
      </c>
      <c r="L396" s="299">
        <v>591144.06999999995</v>
      </c>
      <c r="M396" s="121" t="s">
        <v>37</v>
      </c>
      <c r="N396" s="121" t="s">
        <v>37</v>
      </c>
      <c r="O396" s="121" t="s">
        <v>37</v>
      </c>
      <c r="P396" s="120">
        <v>591144.06999999995</v>
      </c>
      <c r="Q396" s="121" t="s">
        <v>37</v>
      </c>
      <c r="R396" s="44" t="s">
        <v>621</v>
      </c>
      <c r="S396" s="49">
        <v>386.85</v>
      </c>
      <c r="T396" s="49">
        <v>446.48</v>
      </c>
      <c r="U396" s="62">
        <v>2016</v>
      </c>
      <c r="V396" s="376">
        <v>2</v>
      </c>
      <c r="W396" s="376">
        <v>1</v>
      </c>
    </row>
    <row r="397" spans="1:23" s="8" customFormat="1" ht="228" customHeight="1">
      <c r="A397" s="45">
        <f t="shared" si="55"/>
        <v>5</v>
      </c>
      <c r="B397" s="117" t="s">
        <v>622</v>
      </c>
      <c r="C397" s="118">
        <v>1957</v>
      </c>
      <c r="D397" s="118"/>
      <c r="E397" s="186" t="s">
        <v>38</v>
      </c>
      <c r="F397" s="121">
        <v>3</v>
      </c>
      <c r="G397" s="121">
        <v>3</v>
      </c>
      <c r="H397" s="314">
        <v>1909.8</v>
      </c>
      <c r="I397" s="314">
        <v>1737.3</v>
      </c>
      <c r="J397" s="314">
        <v>1391</v>
      </c>
      <c r="K397" s="315">
        <v>65</v>
      </c>
      <c r="L397" s="299">
        <f t="shared" ref="L397:L403" si="56">P397</f>
        <v>6545854.5700000003</v>
      </c>
      <c r="M397" s="121" t="s">
        <v>37</v>
      </c>
      <c r="N397" s="121" t="s">
        <v>37</v>
      </c>
      <c r="O397" s="121" t="s">
        <v>37</v>
      </c>
      <c r="P397" s="120">
        <v>6545854.5700000003</v>
      </c>
      <c r="Q397" s="121" t="s">
        <v>37</v>
      </c>
      <c r="R397" s="44" t="s">
        <v>613</v>
      </c>
      <c r="S397" s="49">
        <v>3767.83</v>
      </c>
      <c r="T397" s="49">
        <v>6448.71</v>
      </c>
      <c r="U397" s="45">
        <v>2016</v>
      </c>
      <c r="V397" s="376">
        <v>8</v>
      </c>
      <c r="W397" s="376">
        <v>1</v>
      </c>
    </row>
    <row r="398" spans="1:23" s="8" customFormat="1" ht="217.5" customHeight="1">
      <c r="A398" s="45">
        <f t="shared" si="55"/>
        <v>6</v>
      </c>
      <c r="B398" s="117" t="s">
        <v>623</v>
      </c>
      <c r="C398" s="118">
        <v>1955</v>
      </c>
      <c r="D398" s="118"/>
      <c r="E398" s="186" t="s">
        <v>108</v>
      </c>
      <c r="F398" s="121">
        <v>3</v>
      </c>
      <c r="G398" s="121">
        <v>3</v>
      </c>
      <c r="H398" s="314">
        <v>2078.8000000000002</v>
      </c>
      <c r="I398" s="314">
        <v>1858.8</v>
      </c>
      <c r="J398" s="314">
        <v>1378.7</v>
      </c>
      <c r="K398" s="315">
        <v>41</v>
      </c>
      <c r="L398" s="299">
        <f t="shared" si="56"/>
        <v>5832808.7999999998</v>
      </c>
      <c r="M398" s="121" t="s">
        <v>37</v>
      </c>
      <c r="N398" s="121" t="s">
        <v>37</v>
      </c>
      <c r="O398" s="121" t="s">
        <v>37</v>
      </c>
      <c r="P398" s="120">
        <v>5832808.7999999998</v>
      </c>
      <c r="Q398" s="121" t="s">
        <v>37</v>
      </c>
      <c r="R398" s="44" t="s">
        <v>624</v>
      </c>
      <c r="S398" s="49">
        <v>3137.94</v>
      </c>
      <c r="T398" s="49">
        <v>5481.71</v>
      </c>
      <c r="U398" s="45">
        <v>2016</v>
      </c>
      <c r="V398" s="376">
        <v>7</v>
      </c>
      <c r="W398" s="376">
        <v>1</v>
      </c>
    </row>
    <row r="399" spans="1:23" s="8" customFormat="1" ht="291" customHeight="1">
      <c r="A399" s="45">
        <f t="shared" si="55"/>
        <v>7</v>
      </c>
      <c r="B399" s="117" t="s">
        <v>625</v>
      </c>
      <c r="C399" s="118">
        <v>1959</v>
      </c>
      <c r="D399" s="118"/>
      <c r="E399" s="186" t="s">
        <v>38</v>
      </c>
      <c r="F399" s="121">
        <v>3</v>
      </c>
      <c r="G399" s="121">
        <v>3</v>
      </c>
      <c r="H399" s="314">
        <v>1917.2</v>
      </c>
      <c r="I399" s="314">
        <v>1515.3</v>
      </c>
      <c r="J399" s="314">
        <v>1501.3</v>
      </c>
      <c r="K399" s="315">
        <v>50</v>
      </c>
      <c r="L399" s="299">
        <f t="shared" si="56"/>
        <v>5965086.1100000003</v>
      </c>
      <c r="M399" s="121" t="s">
        <v>37</v>
      </c>
      <c r="N399" s="121" t="s">
        <v>37</v>
      </c>
      <c r="O399" s="121" t="s">
        <v>37</v>
      </c>
      <c r="P399" s="120">
        <v>5965086.1100000003</v>
      </c>
      <c r="Q399" s="121" t="s">
        <v>37</v>
      </c>
      <c r="R399" s="44" t="s">
        <v>626</v>
      </c>
      <c r="S399" s="49">
        <v>3936.57</v>
      </c>
      <c r="T399" s="49">
        <v>6414.39</v>
      </c>
      <c r="U399" s="45">
        <v>2016</v>
      </c>
      <c r="V399" s="376">
        <v>9</v>
      </c>
      <c r="W399" s="376">
        <v>1</v>
      </c>
    </row>
    <row r="400" spans="1:23" s="8" customFormat="1" ht="27.75" customHeight="1">
      <c r="A400" s="45">
        <f t="shared" si="55"/>
        <v>8</v>
      </c>
      <c r="B400" s="117" t="s">
        <v>627</v>
      </c>
      <c r="C400" s="118">
        <v>1963</v>
      </c>
      <c r="D400" s="118"/>
      <c r="E400" s="186" t="s">
        <v>38</v>
      </c>
      <c r="F400" s="121">
        <v>4</v>
      </c>
      <c r="G400" s="121">
        <v>3</v>
      </c>
      <c r="H400" s="314">
        <v>2596.9</v>
      </c>
      <c r="I400" s="314">
        <v>2353.4</v>
      </c>
      <c r="J400" s="314">
        <v>1202.0999999999999</v>
      </c>
      <c r="K400" s="315">
        <v>115</v>
      </c>
      <c r="L400" s="299">
        <f t="shared" si="56"/>
        <v>1534337.8</v>
      </c>
      <c r="M400" s="121" t="s">
        <v>37</v>
      </c>
      <c r="N400" s="121" t="s">
        <v>37</v>
      </c>
      <c r="O400" s="121" t="s">
        <v>37</v>
      </c>
      <c r="P400" s="120">
        <v>1534337.8</v>
      </c>
      <c r="Q400" s="121" t="s">
        <v>37</v>
      </c>
      <c r="R400" s="44" t="s">
        <v>72</v>
      </c>
      <c r="S400" s="49">
        <v>651.97</v>
      </c>
      <c r="T400" s="49">
        <v>870.03</v>
      </c>
      <c r="U400" s="45">
        <v>2016</v>
      </c>
      <c r="V400" s="376">
        <v>1</v>
      </c>
      <c r="W400" s="376">
        <v>1</v>
      </c>
    </row>
    <row r="401" spans="1:23" s="8" customFormat="1" ht="94.5" customHeight="1">
      <c r="A401" s="45">
        <f t="shared" si="55"/>
        <v>9</v>
      </c>
      <c r="B401" s="117" t="s">
        <v>628</v>
      </c>
      <c r="C401" s="118">
        <v>1961</v>
      </c>
      <c r="D401" s="118"/>
      <c r="E401" s="186" t="s">
        <v>38</v>
      </c>
      <c r="F401" s="121">
        <v>4</v>
      </c>
      <c r="G401" s="121">
        <v>4</v>
      </c>
      <c r="H401" s="314">
        <v>2783.1</v>
      </c>
      <c r="I401" s="314">
        <v>2548</v>
      </c>
      <c r="J401" s="314">
        <v>2385</v>
      </c>
      <c r="K401" s="315">
        <v>120</v>
      </c>
      <c r="L401" s="299">
        <f t="shared" si="56"/>
        <v>6132691.4400000004</v>
      </c>
      <c r="M401" s="121" t="s">
        <v>37</v>
      </c>
      <c r="N401" s="121" t="s">
        <v>37</v>
      </c>
      <c r="O401" s="121" t="s">
        <v>37</v>
      </c>
      <c r="P401" s="120">
        <v>6132691.4400000004</v>
      </c>
      <c r="Q401" s="121" t="s">
        <v>37</v>
      </c>
      <c r="R401" s="44" t="s">
        <v>629</v>
      </c>
      <c r="S401" s="49">
        <v>2406.86</v>
      </c>
      <c r="T401" s="49">
        <v>2984.79</v>
      </c>
      <c r="U401" s="45">
        <v>2016</v>
      </c>
      <c r="V401" s="376">
        <v>4</v>
      </c>
      <c r="W401" s="376">
        <v>1</v>
      </c>
    </row>
    <row r="402" spans="1:23" s="8" customFormat="1" ht="90.75" customHeight="1">
      <c r="A402" s="45">
        <f t="shared" si="55"/>
        <v>10</v>
      </c>
      <c r="B402" s="117" t="s">
        <v>630</v>
      </c>
      <c r="C402" s="118">
        <v>1962</v>
      </c>
      <c r="D402" s="118"/>
      <c r="E402" s="186" t="s">
        <v>38</v>
      </c>
      <c r="F402" s="121">
        <v>4</v>
      </c>
      <c r="G402" s="121">
        <v>3</v>
      </c>
      <c r="H402" s="314">
        <v>2161.3000000000002</v>
      </c>
      <c r="I402" s="314">
        <v>2002.1</v>
      </c>
      <c r="J402" s="314">
        <v>1768.8</v>
      </c>
      <c r="K402" s="315">
        <v>93</v>
      </c>
      <c r="L402" s="299">
        <f t="shared" si="56"/>
        <v>4947426.75</v>
      </c>
      <c r="M402" s="121" t="s">
        <v>37</v>
      </c>
      <c r="N402" s="121" t="s">
        <v>37</v>
      </c>
      <c r="O402" s="121" t="s">
        <v>37</v>
      </c>
      <c r="P402" s="120">
        <v>4947426.75</v>
      </c>
      <c r="Q402" s="121" t="s">
        <v>37</v>
      </c>
      <c r="R402" s="44" t="s">
        <v>629</v>
      </c>
      <c r="S402" s="49">
        <v>2471.12</v>
      </c>
      <c r="T402" s="49">
        <v>2984.79</v>
      </c>
      <c r="U402" s="45">
        <v>2016</v>
      </c>
      <c r="V402" s="376">
        <v>4</v>
      </c>
      <c r="W402" s="376">
        <v>1</v>
      </c>
    </row>
    <row r="403" spans="1:23" s="8" customFormat="1" ht="139.5" customHeight="1">
      <c r="A403" s="45">
        <f t="shared" si="55"/>
        <v>11</v>
      </c>
      <c r="B403" s="117" t="s">
        <v>631</v>
      </c>
      <c r="C403" s="118">
        <v>1964</v>
      </c>
      <c r="D403" s="118"/>
      <c r="E403" s="186" t="s">
        <v>68</v>
      </c>
      <c r="F403" s="121">
        <v>4</v>
      </c>
      <c r="G403" s="121">
        <v>4</v>
      </c>
      <c r="H403" s="314">
        <v>3005.6</v>
      </c>
      <c r="I403" s="314">
        <v>2762.2</v>
      </c>
      <c r="J403" s="314">
        <v>2404.8000000000002</v>
      </c>
      <c r="K403" s="315">
        <v>141</v>
      </c>
      <c r="L403" s="299">
        <f t="shared" si="56"/>
        <v>6298468.4100000001</v>
      </c>
      <c r="M403" s="121" t="s">
        <v>37</v>
      </c>
      <c r="N403" s="121" t="s">
        <v>37</v>
      </c>
      <c r="O403" s="121" t="s">
        <v>37</v>
      </c>
      <c r="P403" s="120">
        <v>6298468.4100000001</v>
      </c>
      <c r="Q403" s="121" t="s">
        <v>37</v>
      </c>
      <c r="R403" s="44" t="s">
        <v>632</v>
      </c>
      <c r="S403" s="49">
        <v>2280.2399999999998</v>
      </c>
      <c r="T403" s="49">
        <v>3303.87</v>
      </c>
      <c r="U403" s="45">
        <v>2016</v>
      </c>
      <c r="V403" s="376">
        <v>5</v>
      </c>
      <c r="W403" s="376">
        <v>1</v>
      </c>
    </row>
    <row r="404" spans="1:23" s="5" customFormat="1" ht="33.75" customHeight="1">
      <c r="A404" s="255" t="s">
        <v>633</v>
      </c>
      <c r="B404" s="255"/>
      <c r="C404" s="255"/>
      <c r="D404" s="255"/>
      <c r="E404" s="255"/>
      <c r="F404" s="255"/>
      <c r="G404" s="255"/>
      <c r="H404" s="304">
        <f>SUM(H393:H403)</f>
        <v>26312.5</v>
      </c>
      <c r="I404" s="304">
        <f>SUM(I393:I403)</f>
        <v>22947</v>
      </c>
      <c r="J404" s="304">
        <f>SUM(J393:J403)</f>
        <v>18267.5</v>
      </c>
      <c r="K404" s="317">
        <f>SUM(K393:K403)</f>
        <v>1001</v>
      </c>
      <c r="L404" s="304">
        <f>SUM(L393:L403)</f>
        <v>52213678.710000001</v>
      </c>
      <c r="M404" s="213">
        <v>0</v>
      </c>
      <c r="N404" s="213">
        <v>0</v>
      </c>
      <c r="O404" s="213">
        <v>0</v>
      </c>
      <c r="P404" s="212">
        <f>SUM(P393:P403)</f>
        <v>52213678.710000001</v>
      </c>
      <c r="Q404" s="213">
        <v>0</v>
      </c>
      <c r="R404" s="77" t="s">
        <v>105</v>
      </c>
      <c r="S404" s="75" t="s">
        <v>105</v>
      </c>
      <c r="T404" s="218" t="s">
        <v>105</v>
      </c>
      <c r="U404" s="76" t="s">
        <v>105</v>
      </c>
      <c r="V404" s="377"/>
      <c r="W404" s="377"/>
    </row>
    <row r="405" spans="1:23" s="5" customFormat="1" ht="33.75" customHeight="1">
      <c r="A405" s="256" t="s">
        <v>634</v>
      </c>
      <c r="B405" s="256"/>
      <c r="C405" s="256"/>
      <c r="D405" s="256"/>
      <c r="E405" s="256"/>
      <c r="F405" s="256"/>
      <c r="G405" s="256"/>
      <c r="H405" s="256"/>
      <c r="I405" s="256"/>
      <c r="J405" s="256"/>
      <c r="K405" s="256"/>
      <c r="L405" s="256"/>
      <c r="M405" s="256"/>
      <c r="N405" s="256"/>
      <c r="O405" s="256"/>
      <c r="P405" s="256"/>
      <c r="Q405" s="256"/>
      <c r="R405" s="256"/>
      <c r="S405" s="256"/>
      <c r="T405" s="256"/>
      <c r="U405" s="256"/>
      <c r="V405" s="377"/>
      <c r="W405" s="377"/>
    </row>
    <row r="406" spans="1:23" s="8" customFormat="1" ht="114.75" customHeight="1">
      <c r="A406" s="43">
        <v>1</v>
      </c>
      <c r="B406" s="117" t="s">
        <v>365</v>
      </c>
      <c r="C406" s="126">
        <v>1953</v>
      </c>
      <c r="D406" s="126"/>
      <c r="E406" s="189" t="s">
        <v>38</v>
      </c>
      <c r="F406" s="118">
        <v>3</v>
      </c>
      <c r="G406" s="126">
        <v>2</v>
      </c>
      <c r="H406" s="295">
        <v>1329.1</v>
      </c>
      <c r="I406" s="321">
        <v>1066.9000000000001</v>
      </c>
      <c r="J406" s="295">
        <v>892.24</v>
      </c>
      <c r="K406" s="298">
        <v>37</v>
      </c>
      <c r="L406" s="322">
        <f t="shared" ref="L406:L412" si="57">P406</f>
        <v>3088085.91</v>
      </c>
      <c r="M406" s="118" t="s">
        <v>37</v>
      </c>
      <c r="N406" s="118" t="s">
        <v>37</v>
      </c>
      <c r="O406" s="118" t="s">
        <v>37</v>
      </c>
      <c r="P406" s="136">
        <v>3088085.91</v>
      </c>
      <c r="Q406" s="118" t="s">
        <v>37</v>
      </c>
      <c r="R406" s="44" t="s">
        <v>635</v>
      </c>
      <c r="S406" s="49">
        <v>2894.45</v>
      </c>
      <c r="T406" s="49">
        <v>3787.38</v>
      </c>
      <c r="U406" s="43">
        <v>2016</v>
      </c>
      <c r="V406" s="376">
        <v>4</v>
      </c>
      <c r="W406" s="376">
        <v>1</v>
      </c>
    </row>
    <row r="407" spans="1:23" s="8" customFormat="1" ht="216.75" customHeight="1">
      <c r="A407" s="43">
        <f t="shared" ref="A407:A439" si="58">A406+1</f>
        <v>2</v>
      </c>
      <c r="B407" s="117" t="s">
        <v>636</v>
      </c>
      <c r="C407" s="126">
        <v>1959</v>
      </c>
      <c r="D407" s="126"/>
      <c r="E407" s="189" t="s">
        <v>38</v>
      </c>
      <c r="F407" s="126">
        <v>5</v>
      </c>
      <c r="G407" s="126">
        <v>3</v>
      </c>
      <c r="H407" s="323">
        <v>4237.3</v>
      </c>
      <c r="I407" s="321">
        <v>3782.5</v>
      </c>
      <c r="J407" s="295">
        <v>3270.16</v>
      </c>
      <c r="K407" s="309">
        <v>147</v>
      </c>
      <c r="L407" s="322">
        <f t="shared" si="57"/>
        <v>9283698.4800000004</v>
      </c>
      <c r="M407" s="118" t="s">
        <v>37</v>
      </c>
      <c r="N407" s="118" t="s">
        <v>37</v>
      </c>
      <c r="O407" s="118" t="s">
        <v>37</v>
      </c>
      <c r="P407" s="136">
        <v>9283698.4800000004</v>
      </c>
      <c r="Q407" s="118" t="s">
        <v>37</v>
      </c>
      <c r="R407" s="44" t="s">
        <v>624</v>
      </c>
      <c r="S407" s="64">
        <v>2454.38</v>
      </c>
      <c r="T407" s="64">
        <v>3982.53</v>
      </c>
      <c r="U407" s="43" t="s">
        <v>637</v>
      </c>
      <c r="V407" s="376">
        <v>7</v>
      </c>
      <c r="W407" s="376">
        <v>1</v>
      </c>
    </row>
    <row r="408" spans="1:23" s="8" customFormat="1" ht="195" customHeight="1">
      <c r="A408" s="43">
        <f t="shared" si="58"/>
        <v>3</v>
      </c>
      <c r="B408" s="117" t="s">
        <v>638</v>
      </c>
      <c r="C408" s="126">
        <v>1960</v>
      </c>
      <c r="D408" s="126"/>
      <c r="E408" s="189" t="s">
        <v>38</v>
      </c>
      <c r="F408" s="126">
        <v>5</v>
      </c>
      <c r="G408" s="126">
        <v>3</v>
      </c>
      <c r="H408" s="323">
        <v>2837.7</v>
      </c>
      <c r="I408" s="321">
        <v>2619.1999999999998</v>
      </c>
      <c r="J408" s="295">
        <v>1754.85</v>
      </c>
      <c r="K408" s="309">
        <v>101</v>
      </c>
      <c r="L408" s="322">
        <f t="shared" si="57"/>
        <v>8426144.0299999993</v>
      </c>
      <c r="M408" s="118" t="s">
        <v>37</v>
      </c>
      <c r="N408" s="118" t="s">
        <v>37</v>
      </c>
      <c r="O408" s="118" t="s">
        <v>37</v>
      </c>
      <c r="P408" s="136">
        <v>8426144.0299999993</v>
      </c>
      <c r="Q408" s="118" t="s">
        <v>37</v>
      </c>
      <c r="R408" s="44" t="s">
        <v>639</v>
      </c>
      <c r="S408" s="64">
        <v>3217.07</v>
      </c>
      <c r="T408" s="64">
        <v>4482.8500000000004</v>
      </c>
      <c r="U408" s="43" t="s">
        <v>637</v>
      </c>
      <c r="V408" s="376">
        <v>7</v>
      </c>
      <c r="W408" s="376">
        <v>1</v>
      </c>
    </row>
    <row r="409" spans="1:23" s="8" customFormat="1" ht="116.25" customHeight="1">
      <c r="A409" s="43">
        <f t="shared" si="58"/>
        <v>4</v>
      </c>
      <c r="B409" s="117" t="s">
        <v>368</v>
      </c>
      <c r="C409" s="126">
        <v>1959</v>
      </c>
      <c r="D409" s="126"/>
      <c r="E409" s="189" t="s">
        <v>38</v>
      </c>
      <c r="F409" s="126">
        <v>5</v>
      </c>
      <c r="G409" s="126">
        <v>4</v>
      </c>
      <c r="H409" s="323">
        <v>3494</v>
      </c>
      <c r="I409" s="321">
        <v>3204.3</v>
      </c>
      <c r="J409" s="295">
        <v>2646.02</v>
      </c>
      <c r="K409" s="309">
        <v>145</v>
      </c>
      <c r="L409" s="322">
        <f t="shared" si="57"/>
        <v>8796417.5199999996</v>
      </c>
      <c r="M409" s="118" t="s">
        <v>37</v>
      </c>
      <c r="N409" s="118" t="s">
        <v>37</v>
      </c>
      <c r="O409" s="118" t="s">
        <v>37</v>
      </c>
      <c r="P409" s="136">
        <v>8796417.5199999996</v>
      </c>
      <c r="Q409" s="118" t="s">
        <v>37</v>
      </c>
      <c r="R409" s="44" t="s">
        <v>635</v>
      </c>
      <c r="S409" s="64">
        <v>2745.19</v>
      </c>
      <c r="T409" s="64">
        <v>2944.2</v>
      </c>
      <c r="U409" s="43" t="s">
        <v>637</v>
      </c>
      <c r="V409" s="376">
        <v>4</v>
      </c>
      <c r="W409" s="376">
        <v>1</v>
      </c>
    </row>
    <row r="410" spans="1:23" s="8" customFormat="1" ht="241.5" customHeight="1">
      <c r="A410" s="43">
        <f t="shared" si="58"/>
        <v>5</v>
      </c>
      <c r="B410" s="117" t="s">
        <v>640</v>
      </c>
      <c r="C410" s="126">
        <v>1959</v>
      </c>
      <c r="D410" s="126"/>
      <c r="E410" s="189" t="s">
        <v>38</v>
      </c>
      <c r="F410" s="126">
        <v>4</v>
      </c>
      <c r="G410" s="126">
        <v>4</v>
      </c>
      <c r="H410" s="323">
        <v>2775.8</v>
      </c>
      <c r="I410" s="321">
        <v>2554.1</v>
      </c>
      <c r="J410" s="295">
        <v>2232.33</v>
      </c>
      <c r="K410" s="309">
        <v>130</v>
      </c>
      <c r="L410" s="322">
        <f t="shared" si="57"/>
        <v>6549009.25</v>
      </c>
      <c r="M410" s="118" t="s">
        <v>37</v>
      </c>
      <c r="N410" s="118" t="s">
        <v>37</v>
      </c>
      <c r="O410" s="118" t="s">
        <v>37</v>
      </c>
      <c r="P410" s="136">
        <v>6549009.25</v>
      </c>
      <c r="Q410" s="118" t="s">
        <v>37</v>
      </c>
      <c r="R410" s="44" t="s">
        <v>641</v>
      </c>
      <c r="S410" s="64">
        <v>2564.12</v>
      </c>
      <c r="T410" s="64">
        <v>3542</v>
      </c>
      <c r="U410" s="43" t="s">
        <v>637</v>
      </c>
      <c r="V410" s="376">
        <v>7</v>
      </c>
      <c r="W410" s="376">
        <v>1</v>
      </c>
    </row>
    <row r="411" spans="1:23" s="8" customFormat="1" ht="201.75" customHeight="1">
      <c r="A411" s="43">
        <f t="shared" si="58"/>
        <v>6</v>
      </c>
      <c r="B411" s="117" t="s">
        <v>642</v>
      </c>
      <c r="C411" s="126">
        <v>1960</v>
      </c>
      <c r="D411" s="126"/>
      <c r="E411" s="189" t="s">
        <v>38</v>
      </c>
      <c r="F411" s="126">
        <v>4</v>
      </c>
      <c r="G411" s="126">
        <v>4</v>
      </c>
      <c r="H411" s="323">
        <v>2804.3</v>
      </c>
      <c r="I411" s="321">
        <v>2573.6999999999998</v>
      </c>
      <c r="J411" s="295">
        <v>2301.8200000000002</v>
      </c>
      <c r="K411" s="309">
        <v>129</v>
      </c>
      <c r="L411" s="322">
        <f t="shared" si="57"/>
        <v>4866618.45</v>
      </c>
      <c r="M411" s="118" t="s">
        <v>37</v>
      </c>
      <c r="N411" s="118" t="s">
        <v>37</v>
      </c>
      <c r="O411" s="118" t="s">
        <v>37</v>
      </c>
      <c r="P411" s="136">
        <v>4866618.45</v>
      </c>
      <c r="Q411" s="118" t="s">
        <v>37</v>
      </c>
      <c r="R411" s="44" t="s">
        <v>643</v>
      </c>
      <c r="S411" s="64">
        <v>1890.9</v>
      </c>
      <c r="T411" s="64">
        <v>2903.63</v>
      </c>
      <c r="U411" s="43" t="s">
        <v>637</v>
      </c>
      <c r="V411" s="376">
        <v>6</v>
      </c>
      <c r="W411" s="376">
        <v>1</v>
      </c>
    </row>
    <row r="412" spans="1:23" s="8" customFormat="1" ht="111.75" customHeight="1">
      <c r="A412" s="43">
        <f t="shared" si="58"/>
        <v>7</v>
      </c>
      <c r="B412" s="117" t="s">
        <v>644</v>
      </c>
      <c r="C412" s="118">
        <v>1964</v>
      </c>
      <c r="D412" s="126"/>
      <c r="E412" s="186" t="s">
        <v>68</v>
      </c>
      <c r="F412" s="118">
        <v>5</v>
      </c>
      <c r="G412" s="137">
        <v>4</v>
      </c>
      <c r="H412" s="297">
        <v>3841.8</v>
      </c>
      <c r="I412" s="321">
        <v>3500.8</v>
      </c>
      <c r="J412" s="295">
        <v>2693.93</v>
      </c>
      <c r="K412" s="298">
        <v>171</v>
      </c>
      <c r="L412" s="322">
        <f t="shared" si="57"/>
        <v>3385572.64</v>
      </c>
      <c r="M412" s="118" t="s">
        <v>37</v>
      </c>
      <c r="N412" s="118" t="s">
        <v>37</v>
      </c>
      <c r="O412" s="118" t="s">
        <v>37</v>
      </c>
      <c r="P412" s="136">
        <v>3385572.64</v>
      </c>
      <c r="Q412" s="118" t="s">
        <v>37</v>
      </c>
      <c r="R412" s="44" t="s">
        <v>645</v>
      </c>
      <c r="S412" s="64">
        <v>967.09</v>
      </c>
      <c r="T412" s="64">
        <v>1662.74</v>
      </c>
      <c r="U412" s="43" t="s">
        <v>637</v>
      </c>
      <c r="V412" s="376">
        <v>4</v>
      </c>
      <c r="W412" s="376">
        <v>1</v>
      </c>
    </row>
    <row r="413" spans="1:23" s="8" customFormat="1" ht="44.25" customHeight="1">
      <c r="A413" s="43">
        <f t="shared" si="58"/>
        <v>8</v>
      </c>
      <c r="B413" s="117" t="s">
        <v>646</v>
      </c>
      <c r="C413" s="138">
        <v>1966</v>
      </c>
      <c r="D413" s="126"/>
      <c r="E413" s="190" t="s">
        <v>38</v>
      </c>
      <c r="F413" s="138">
        <v>5</v>
      </c>
      <c r="G413" s="137">
        <v>4</v>
      </c>
      <c r="H413" s="324">
        <v>3433.6</v>
      </c>
      <c r="I413" s="321">
        <v>3140.8</v>
      </c>
      <c r="J413" s="295">
        <v>2940.8</v>
      </c>
      <c r="K413" s="325">
        <v>154</v>
      </c>
      <c r="L413" s="322">
        <v>2591233.19</v>
      </c>
      <c r="M413" s="118" t="s">
        <v>37</v>
      </c>
      <c r="N413" s="118" t="s">
        <v>37</v>
      </c>
      <c r="O413" s="118" t="s">
        <v>37</v>
      </c>
      <c r="P413" s="136">
        <v>2591233.19</v>
      </c>
      <c r="Q413" s="118" t="s">
        <v>37</v>
      </c>
      <c r="R413" s="44" t="s">
        <v>647</v>
      </c>
      <c r="S413" s="64">
        <v>825.02</v>
      </c>
      <c r="T413" s="64">
        <v>1322.59</v>
      </c>
      <c r="U413" s="43" t="s">
        <v>637</v>
      </c>
      <c r="V413" s="376">
        <v>2</v>
      </c>
      <c r="W413" s="376">
        <v>1</v>
      </c>
    </row>
    <row r="414" spans="1:23" s="8" customFormat="1" ht="276.75" customHeight="1">
      <c r="A414" s="43">
        <f t="shared" si="58"/>
        <v>9</v>
      </c>
      <c r="B414" s="117" t="s">
        <v>370</v>
      </c>
      <c r="C414" s="126">
        <v>1965</v>
      </c>
      <c r="D414" s="126"/>
      <c r="E414" s="189" t="s">
        <v>68</v>
      </c>
      <c r="F414" s="126">
        <v>5</v>
      </c>
      <c r="G414" s="126">
        <v>5</v>
      </c>
      <c r="H414" s="323">
        <v>4885.5</v>
      </c>
      <c r="I414" s="321">
        <v>4436.3999999999996</v>
      </c>
      <c r="J414" s="295">
        <v>4165.42</v>
      </c>
      <c r="K414" s="309">
        <v>236</v>
      </c>
      <c r="L414" s="322">
        <f t="shared" ref="L414:L428" si="59">P414</f>
        <v>14975203.800000001</v>
      </c>
      <c r="M414" s="118" t="s">
        <v>37</v>
      </c>
      <c r="N414" s="118" t="s">
        <v>37</v>
      </c>
      <c r="O414" s="118" t="s">
        <v>37</v>
      </c>
      <c r="P414" s="136">
        <v>14975203.800000001</v>
      </c>
      <c r="Q414" s="118" t="s">
        <v>37</v>
      </c>
      <c r="R414" s="44" t="s">
        <v>648</v>
      </c>
      <c r="S414" s="64">
        <v>3375.53</v>
      </c>
      <c r="T414" s="64">
        <v>4269.47</v>
      </c>
      <c r="U414" s="43" t="s">
        <v>637</v>
      </c>
      <c r="V414" s="376">
        <v>8</v>
      </c>
      <c r="W414" s="376">
        <v>1</v>
      </c>
    </row>
    <row r="415" spans="1:23" s="8" customFormat="1" ht="282" customHeight="1">
      <c r="A415" s="43">
        <f t="shared" si="58"/>
        <v>10</v>
      </c>
      <c r="B415" s="117" t="s">
        <v>649</v>
      </c>
      <c r="C415" s="126">
        <v>1962</v>
      </c>
      <c r="D415" s="126"/>
      <c r="E415" s="189" t="s">
        <v>38</v>
      </c>
      <c r="F415" s="126">
        <v>5</v>
      </c>
      <c r="G415" s="126">
        <v>3</v>
      </c>
      <c r="H415" s="323">
        <v>2783.4</v>
      </c>
      <c r="I415" s="321">
        <v>2555.1</v>
      </c>
      <c r="J415" s="295">
        <v>1903.4</v>
      </c>
      <c r="K415" s="309">
        <v>113</v>
      </c>
      <c r="L415" s="322">
        <f t="shared" si="59"/>
        <v>6209961.2699999996</v>
      </c>
      <c r="M415" s="118" t="s">
        <v>37</v>
      </c>
      <c r="N415" s="118" t="s">
        <v>37</v>
      </c>
      <c r="O415" s="118" t="s">
        <v>37</v>
      </c>
      <c r="P415" s="136">
        <v>6209961.2699999996</v>
      </c>
      <c r="Q415" s="118" t="s">
        <v>37</v>
      </c>
      <c r="R415" s="44" t="s">
        <v>650</v>
      </c>
      <c r="S415" s="64">
        <v>2430.42</v>
      </c>
      <c r="T415" s="64">
        <v>4672.26</v>
      </c>
      <c r="U415" s="43" t="s">
        <v>637</v>
      </c>
      <c r="V415" s="376">
        <v>9</v>
      </c>
      <c r="W415" s="376">
        <v>1</v>
      </c>
    </row>
    <row r="416" spans="1:23" s="8" customFormat="1" ht="105.75" customHeight="1">
      <c r="A416" s="43">
        <f t="shared" si="58"/>
        <v>11</v>
      </c>
      <c r="B416" s="117" t="s">
        <v>375</v>
      </c>
      <c r="C416" s="126">
        <v>1949</v>
      </c>
      <c r="D416" s="126"/>
      <c r="E416" s="189" t="s">
        <v>38</v>
      </c>
      <c r="F416" s="126">
        <v>4</v>
      </c>
      <c r="G416" s="126">
        <v>4</v>
      </c>
      <c r="H416" s="323">
        <v>3372.6</v>
      </c>
      <c r="I416" s="321">
        <v>2922.5</v>
      </c>
      <c r="J416" s="295">
        <v>2456.4</v>
      </c>
      <c r="K416" s="309">
        <v>91</v>
      </c>
      <c r="L416" s="322">
        <f t="shared" si="59"/>
        <v>3203750.1</v>
      </c>
      <c r="M416" s="118" t="s">
        <v>37</v>
      </c>
      <c r="N416" s="118" t="s">
        <v>37</v>
      </c>
      <c r="O416" s="118" t="s">
        <v>37</v>
      </c>
      <c r="P416" s="136">
        <v>3203750.1</v>
      </c>
      <c r="Q416" s="118" t="s">
        <v>37</v>
      </c>
      <c r="R416" s="44" t="s">
        <v>651</v>
      </c>
      <c r="S416" s="64">
        <v>1096.24</v>
      </c>
      <c r="T416" s="64">
        <v>1178.58</v>
      </c>
      <c r="U416" s="43" t="s">
        <v>637</v>
      </c>
      <c r="V416" s="376">
        <v>3</v>
      </c>
      <c r="W416" s="376">
        <v>1</v>
      </c>
    </row>
    <row r="417" spans="1:23" s="8" customFormat="1" ht="210" customHeight="1">
      <c r="A417" s="43">
        <f t="shared" si="58"/>
        <v>12</v>
      </c>
      <c r="B417" s="117" t="s">
        <v>652</v>
      </c>
      <c r="C417" s="126">
        <v>1954</v>
      </c>
      <c r="D417" s="126"/>
      <c r="E417" s="189" t="s">
        <v>38</v>
      </c>
      <c r="F417" s="126">
        <v>4</v>
      </c>
      <c r="G417" s="126">
        <v>4</v>
      </c>
      <c r="H417" s="323">
        <v>3788.7</v>
      </c>
      <c r="I417" s="321">
        <v>3446.2</v>
      </c>
      <c r="J417" s="295">
        <v>2424.6</v>
      </c>
      <c r="K417" s="309">
        <v>114</v>
      </c>
      <c r="L417" s="322">
        <f t="shared" si="59"/>
        <v>7012062.7699999996</v>
      </c>
      <c r="M417" s="118" t="s">
        <v>37</v>
      </c>
      <c r="N417" s="118" t="s">
        <v>37</v>
      </c>
      <c r="O417" s="118" t="s">
        <v>37</v>
      </c>
      <c r="P417" s="136">
        <v>7012062.7699999996</v>
      </c>
      <c r="Q417" s="118" t="s">
        <v>37</v>
      </c>
      <c r="R417" s="44" t="s">
        <v>653</v>
      </c>
      <c r="S417" s="64">
        <v>2034.72</v>
      </c>
      <c r="T417" s="64">
        <v>2282.9899999999998</v>
      </c>
      <c r="U417" s="43" t="s">
        <v>637</v>
      </c>
      <c r="V417" s="376">
        <v>7</v>
      </c>
      <c r="W417" s="376">
        <v>1</v>
      </c>
    </row>
    <row r="418" spans="1:23" s="8" customFormat="1" ht="171.75" customHeight="1">
      <c r="A418" s="43">
        <f t="shared" si="58"/>
        <v>13</v>
      </c>
      <c r="B418" s="117" t="s">
        <v>654</v>
      </c>
      <c r="C418" s="126">
        <v>1955</v>
      </c>
      <c r="D418" s="126"/>
      <c r="E418" s="189" t="s">
        <v>38</v>
      </c>
      <c r="F418" s="126">
        <v>4</v>
      </c>
      <c r="G418" s="126">
        <v>4</v>
      </c>
      <c r="H418" s="323">
        <v>3461.7</v>
      </c>
      <c r="I418" s="321">
        <v>3104.4</v>
      </c>
      <c r="J418" s="295">
        <v>2425.6999999999998</v>
      </c>
      <c r="K418" s="309">
        <v>121</v>
      </c>
      <c r="L418" s="322">
        <f t="shared" si="59"/>
        <v>4715388.51</v>
      </c>
      <c r="M418" s="118" t="s">
        <v>37</v>
      </c>
      <c r="N418" s="118" t="s">
        <v>37</v>
      </c>
      <c r="O418" s="118" t="s">
        <v>37</v>
      </c>
      <c r="P418" s="136">
        <v>4715388.51</v>
      </c>
      <c r="Q418" s="118" t="s">
        <v>37</v>
      </c>
      <c r="R418" s="44" t="s">
        <v>655</v>
      </c>
      <c r="S418" s="64">
        <v>1518.94</v>
      </c>
      <c r="T418" s="64">
        <v>1543.53</v>
      </c>
      <c r="U418" s="43" t="s">
        <v>637</v>
      </c>
      <c r="V418" s="376">
        <v>6</v>
      </c>
      <c r="W418" s="376">
        <v>1</v>
      </c>
    </row>
    <row r="419" spans="1:23" s="8" customFormat="1" ht="204" customHeight="1">
      <c r="A419" s="43">
        <f t="shared" si="58"/>
        <v>14</v>
      </c>
      <c r="B419" s="117" t="s">
        <v>656</v>
      </c>
      <c r="C419" s="126">
        <v>1954</v>
      </c>
      <c r="D419" s="126"/>
      <c r="E419" s="189" t="s">
        <v>38</v>
      </c>
      <c r="F419" s="126">
        <v>4</v>
      </c>
      <c r="G419" s="126">
        <v>4</v>
      </c>
      <c r="H419" s="323">
        <v>3479.4</v>
      </c>
      <c r="I419" s="321">
        <v>3068.7</v>
      </c>
      <c r="J419" s="295">
        <v>2765.7</v>
      </c>
      <c r="K419" s="309">
        <v>117</v>
      </c>
      <c r="L419" s="322">
        <f t="shared" si="59"/>
        <v>7252234.0899999999</v>
      </c>
      <c r="M419" s="118" t="s">
        <v>37</v>
      </c>
      <c r="N419" s="118" t="s">
        <v>37</v>
      </c>
      <c r="O419" s="118" t="s">
        <v>37</v>
      </c>
      <c r="P419" s="136">
        <v>7252234.0899999999</v>
      </c>
      <c r="Q419" s="118" t="s">
        <v>37</v>
      </c>
      <c r="R419" s="44" t="s">
        <v>657</v>
      </c>
      <c r="S419" s="64">
        <v>2363.29</v>
      </c>
      <c r="T419" s="64">
        <v>2408.77</v>
      </c>
      <c r="U419" s="43" t="s">
        <v>637</v>
      </c>
      <c r="V419" s="376">
        <v>7</v>
      </c>
      <c r="W419" s="376">
        <v>1</v>
      </c>
    </row>
    <row r="420" spans="1:23" s="8" customFormat="1" ht="80.25" customHeight="1">
      <c r="A420" s="43">
        <f t="shared" si="58"/>
        <v>15</v>
      </c>
      <c r="B420" s="117" t="s">
        <v>658</v>
      </c>
      <c r="C420" s="138">
        <v>1965</v>
      </c>
      <c r="D420" s="126"/>
      <c r="E420" s="190" t="s">
        <v>38</v>
      </c>
      <c r="F420" s="138">
        <v>5</v>
      </c>
      <c r="G420" s="137">
        <v>4</v>
      </c>
      <c r="H420" s="324">
        <v>3528.9</v>
      </c>
      <c r="I420" s="326">
        <v>2555.4</v>
      </c>
      <c r="J420" s="324">
        <v>2175.3000000000002</v>
      </c>
      <c r="K420" s="325">
        <v>135</v>
      </c>
      <c r="L420" s="322">
        <f t="shared" si="59"/>
        <v>2191597.6800000002</v>
      </c>
      <c r="M420" s="118" t="s">
        <v>37</v>
      </c>
      <c r="N420" s="118" t="s">
        <v>37</v>
      </c>
      <c r="O420" s="118" t="s">
        <v>37</v>
      </c>
      <c r="P420" s="136">
        <v>2191597.6800000002</v>
      </c>
      <c r="Q420" s="118" t="s">
        <v>37</v>
      </c>
      <c r="R420" s="44" t="s">
        <v>659</v>
      </c>
      <c r="S420" s="49">
        <v>857.63</v>
      </c>
      <c r="T420" s="49">
        <v>1367.67</v>
      </c>
      <c r="U420" s="43" t="s">
        <v>637</v>
      </c>
      <c r="V420" s="376">
        <v>3</v>
      </c>
      <c r="W420" s="376">
        <v>1</v>
      </c>
    </row>
    <row r="421" spans="1:23" s="8" customFormat="1" ht="78" customHeight="1">
      <c r="A421" s="43">
        <f t="shared" si="58"/>
        <v>16</v>
      </c>
      <c r="B421" s="117" t="s">
        <v>660</v>
      </c>
      <c r="C421" s="138">
        <v>1952</v>
      </c>
      <c r="D421" s="126"/>
      <c r="E421" s="190" t="s">
        <v>38</v>
      </c>
      <c r="F421" s="138">
        <v>4</v>
      </c>
      <c r="G421" s="126">
        <v>4</v>
      </c>
      <c r="H421" s="324">
        <v>3499.1</v>
      </c>
      <c r="I421" s="321">
        <v>2916.7</v>
      </c>
      <c r="J421" s="295">
        <v>2735.9</v>
      </c>
      <c r="K421" s="325">
        <v>107</v>
      </c>
      <c r="L421" s="322">
        <f t="shared" si="59"/>
        <v>2972287.28</v>
      </c>
      <c r="M421" s="118" t="s">
        <v>37</v>
      </c>
      <c r="N421" s="118" t="s">
        <v>37</v>
      </c>
      <c r="O421" s="118" t="s">
        <v>37</v>
      </c>
      <c r="P421" s="136">
        <v>2972287.28</v>
      </c>
      <c r="Q421" s="118" t="s">
        <v>37</v>
      </c>
      <c r="R421" s="44" t="s">
        <v>659</v>
      </c>
      <c r="S421" s="49">
        <v>1019.06</v>
      </c>
      <c r="T421" s="49">
        <v>1367.67</v>
      </c>
      <c r="U421" s="43" t="s">
        <v>637</v>
      </c>
      <c r="V421" s="376">
        <v>3</v>
      </c>
      <c r="W421" s="376">
        <v>1</v>
      </c>
    </row>
    <row r="422" spans="1:23" s="8" customFormat="1" ht="116.25" customHeight="1">
      <c r="A422" s="43">
        <f t="shared" si="58"/>
        <v>17</v>
      </c>
      <c r="B422" s="117" t="s">
        <v>661</v>
      </c>
      <c r="C422" s="138">
        <v>1958</v>
      </c>
      <c r="D422" s="126"/>
      <c r="E422" s="190" t="s">
        <v>38</v>
      </c>
      <c r="F422" s="138">
        <v>4</v>
      </c>
      <c r="G422" s="126">
        <v>4</v>
      </c>
      <c r="H422" s="324">
        <v>3229.4</v>
      </c>
      <c r="I422" s="321">
        <v>2538.6999999999998</v>
      </c>
      <c r="J422" s="295">
        <v>2450.3000000000002</v>
      </c>
      <c r="K422" s="325">
        <v>107</v>
      </c>
      <c r="L422" s="322">
        <f t="shared" si="59"/>
        <v>2212404.12</v>
      </c>
      <c r="M422" s="118" t="s">
        <v>37</v>
      </c>
      <c r="N422" s="118" t="s">
        <v>37</v>
      </c>
      <c r="O422" s="118" t="s">
        <v>37</v>
      </c>
      <c r="P422" s="136">
        <v>2212404.12</v>
      </c>
      <c r="Q422" s="118" t="s">
        <v>37</v>
      </c>
      <c r="R422" s="44" t="s">
        <v>645</v>
      </c>
      <c r="S422" s="49">
        <v>871.47</v>
      </c>
      <c r="T422" s="49">
        <v>1662.74</v>
      </c>
      <c r="U422" s="43" t="s">
        <v>637</v>
      </c>
      <c r="V422" s="376">
        <v>4</v>
      </c>
      <c r="W422" s="376">
        <v>1</v>
      </c>
    </row>
    <row r="423" spans="1:23" s="8" customFormat="1" ht="78.75" customHeight="1">
      <c r="A423" s="43">
        <f t="shared" si="58"/>
        <v>18</v>
      </c>
      <c r="B423" s="117" t="s">
        <v>662</v>
      </c>
      <c r="C423" s="138">
        <v>1955</v>
      </c>
      <c r="D423" s="126"/>
      <c r="E423" s="190" t="s">
        <v>38</v>
      </c>
      <c r="F423" s="138">
        <v>4</v>
      </c>
      <c r="G423" s="126">
        <v>2</v>
      </c>
      <c r="H423" s="324">
        <v>2225.6</v>
      </c>
      <c r="I423" s="326">
        <v>2050</v>
      </c>
      <c r="J423" s="295">
        <v>761.2</v>
      </c>
      <c r="K423" s="325">
        <v>108</v>
      </c>
      <c r="L423" s="322">
        <f t="shared" si="59"/>
        <v>1749238.74</v>
      </c>
      <c r="M423" s="118" t="s">
        <v>37</v>
      </c>
      <c r="N423" s="118" t="s">
        <v>37</v>
      </c>
      <c r="O423" s="118" t="s">
        <v>37</v>
      </c>
      <c r="P423" s="136">
        <v>1749238.74</v>
      </c>
      <c r="Q423" s="118" t="s">
        <v>37</v>
      </c>
      <c r="R423" s="44" t="s">
        <v>659</v>
      </c>
      <c r="S423" s="49">
        <v>853.29</v>
      </c>
      <c r="T423" s="49">
        <v>1367.67</v>
      </c>
      <c r="U423" s="43" t="s">
        <v>637</v>
      </c>
      <c r="V423" s="376">
        <v>3</v>
      </c>
      <c r="W423" s="376">
        <v>1</v>
      </c>
    </row>
    <row r="424" spans="1:23" s="8" customFormat="1" ht="126" customHeight="1">
      <c r="A424" s="43">
        <f t="shared" si="58"/>
        <v>19</v>
      </c>
      <c r="B424" s="117" t="s">
        <v>663</v>
      </c>
      <c r="C424" s="138">
        <v>1960</v>
      </c>
      <c r="D424" s="126"/>
      <c r="E424" s="190" t="s">
        <v>38</v>
      </c>
      <c r="F424" s="138">
        <v>5</v>
      </c>
      <c r="G424" s="126">
        <v>2</v>
      </c>
      <c r="H424" s="324">
        <v>1781.8</v>
      </c>
      <c r="I424" s="326">
        <v>1614.8</v>
      </c>
      <c r="J424" s="295">
        <v>1504.4</v>
      </c>
      <c r="K424" s="325">
        <v>78</v>
      </c>
      <c r="L424" s="322">
        <f t="shared" si="59"/>
        <v>1201750.83</v>
      </c>
      <c r="M424" s="118" t="s">
        <v>37</v>
      </c>
      <c r="N424" s="118" t="s">
        <v>37</v>
      </c>
      <c r="O424" s="118" t="s">
        <v>37</v>
      </c>
      <c r="P424" s="136">
        <v>1201750.83</v>
      </c>
      <c r="Q424" s="118" t="s">
        <v>37</v>
      </c>
      <c r="R424" s="44" t="s">
        <v>664</v>
      </c>
      <c r="S424" s="49">
        <v>744.21</v>
      </c>
      <c r="T424" s="49">
        <v>1454.48</v>
      </c>
      <c r="U424" s="43" t="s">
        <v>637</v>
      </c>
      <c r="V424" s="376">
        <v>4</v>
      </c>
      <c r="W424" s="376">
        <v>1</v>
      </c>
    </row>
    <row r="425" spans="1:23" s="8" customFormat="1" ht="43.5" customHeight="1">
      <c r="A425" s="43">
        <f t="shared" si="58"/>
        <v>20</v>
      </c>
      <c r="B425" s="117" t="s">
        <v>377</v>
      </c>
      <c r="C425" s="119">
        <v>1965</v>
      </c>
      <c r="D425" s="119" t="s">
        <v>37</v>
      </c>
      <c r="E425" s="191" t="s">
        <v>68</v>
      </c>
      <c r="F425" s="119">
        <v>5</v>
      </c>
      <c r="G425" s="119">
        <v>4</v>
      </c>
      <c r="H425" s="318">
        <v>3859.3</v>
      </c>
      <c r="I425" s="318">
        <v>3506.9</v>
      </c>
      <c r="J425" s="318">
        <v>3153.35</v>
      </c>
      <c r="K425" s="298">
        <v>170</v>
      </c>
      <c r="L425" s="322">
        <f t="shared" si="59"/>
        <v>62253.33</v>
      </c>
      <c r="M425" s="118" t="s">
        <v>37</v>
      </c>
      <c r="N425" s="118" t="s">
        <v>37</v>
      </c>
      <c r="O425" s="118" t="s">
        <v>37</v>
      </c>
      <c r="P425" s="136">
        <v>62253.33</v>
      </c>
      <c r="Q425" s="118" t="s">
        <v>37</v>
      </c>
      <c r="R425" s="59" t="s">
        <v>251</v>
      </c>
      <c r="S425" s="49">
        <v>17.75</v>
      </c>
      <c r="T425" s="49">
        <v>387.38</v>
      </c>
      <c r="U425" s="43" t="s">
        <v>637</v>
      </c>
      <c r="V425" s="376">
        <v>1</v>
      </c>
      <c r="W425" s="376">
        <v>1</v>
      </c>
    </row>
    <row r="426" spans="1:23" s="8" customFormat="1" ht="119.25" customHeight="1">
      <c r="A426" s="43">
        <f t="shared" si="58"/>
        <v>21</v>
      </c>
      <c r="B426" s="117" t="s">
        <v>379</v>
      </c>
      <c r="C426" s="137">
        <v>1965</v>
      </c>
      <c r="D426" s="126"/>
      <c r="E426" s="189" t="s">
        <v>68</v>
      </c>
      <c r="F426" s="118">
        <v>5</v>
      </c>
      <c r="G426" s="126">
        <v>4</v>
      </c>
      <c r="H426" s="295">
        <v>3838.8</v>
      </c>
      <c r="I426" s="321">
        <v>3485.5</v>
      </c>
      <c r="J426" s="295">
        <v>2645.08</v>
      </c>
      <c r="K426" s="298">
        <v>171</v>
      </c>
      <c r="L426" s="322">
        <f t="shared" si="59"/>
        <v>1327419.24</v>
      </c>
      <c r="M426" s="118" t="s">
        <v>37</v>
      </c>
      <c r="N426" s="118" t="s">
        <v>37</v>
      </c>
      <c r="O426" s="118" t="s">
        <v>37</v>
      </c>
      <c r="P426" s="136">
        <v>1327419.24</v>
      </c>
      <c r="Q426" s="118" t="s">
        <v>37</v>
      </c>
      <c r="R426" s="44" t="s">
        <v>665</v>
      </c>
      <c r="S426" s="49">
        <v>380.84</v>
      </c>
      <c r="T426" s="49">
        <v>997.13</v>
      </c>
      <c r="U426" s="43" t="s">
        <v>637</v>
      </c>
      <c r="V426" s="376">
        <v>3</v>
      </c>
      <c r="W426" s="376">
        <v>1</v>
      </c>
    </row>
    <row r="427" spans="1:23" s="8" customFormat="1" ht="79.5" customHeight="1">
      <c r="A427" s="43">
        <f t="shared" si="58"/>
        <v>22</v>
      </c>
      <c r="B427" s="117" t="s">
        <v>666</v>
      </c>
      <c r="C427" s="137">
        <v>1959</v>
      </c>
      <c r="D427" s="126"/>
      <c r="E427" s="190" t="s">
        <v>38</v>
      </c>
      <c r="F427" s="137">
        <v>5</v>
      </c>
      <c r="G427" s="126">
        <v>2</v>
      </c>
      <c r="H427" s="324">
        <v>1759.9</v>
      </c>
      <c r="I427" s="326">
        <v>1615.9</v>
      </c>
      <c r="J427" s="295">
        <v>1454.21</v>
      </c>
      <c r="K427" s="298">
        <v>62</v>
      </c>
      <c r="L427" s="322">
        <f t="shared" si="59"/>
        <v>445830.47</v>
      </c>
      <c r="M427" s="118" t="s">
        <v>37</v>
      </c>
      <c r="N427" s="118" t="s">
        <v>37</v>
      </c>
      <c r="O427" s="118" t="s">
        <v>37</v>
      </c>
      <c r="P427" s="136">
        <v>445830.47</v>
      </c>
      <c r="Q427" s="118" t="s">
        <v>37</v>
      </c>
      <c r="R427" s="44" t="s">
        <v>667</v>
      </c>
      <c r="S427" s="49">
        <v>275.89999999999998</v>
      </c>
      <c r="T427" s="49">
        <v>702.06</v>
      </c>
      <c r="U427" s="43" t="s">
        <v>637</v>
      </c>
      <c r="V427" s="376">
        <v>2</v>
      </c>
      <c r="W427" s="376">
        <v>1</v>
      </c>
    </row>
    <row r="428" spans="1:23" s="8" customFormat="1" ht="74.25" customHeight="1">
      <c r="A428" s="43">
        <f t="shared" si="58"/>
        <v>23</v>
      </c>
      <c r="B428" s="117" t="s">
        <v>668</v>
      </c>
      <c r="C428" s="137">
        <v>1960</v>
      </c>
      <c r="D428" s="126"/>
      <c r="E428" s="190" t="s">
        <v>38</v>
      </c>
      <c r="F428" s="137">
        <v>5</v>
      </c>
      <c r="G428" s="126">
        <v>2</v>
      </c>
      <c r="H428" s="324">
        <v>1732</v>
      </c>
      <c r="I428" s="326">
        <v>1614.7</v>
      </c>
      <c r="J428" s="295">
        <v>1201.97</v>
      </c>
      <c r="K428" s="298">
        <v>69</v>
      </c>
      <c r="L428" s="322">
        <f t="shared" si="59"/>
        <v>393915.12</v>
      </c>
      <c r="M428" s="118" t="s">
        <v>37</v>
      </c>
      <c r="N428" s="118" t="s">
        <v>37</v>
      </c>
      <c r="O428" s="118" t="s">
        <v>37</v>
      </c>
      <c r="P428" s="136">
        <v>393915.12</v>
      </c>
      <c r="Q428" s="118" t="s">
        <v>37</v>
      </c>
      <c r="R428" s="44" t="s">
        <v>667</v>
      </c>
      <c r="S428" s="49">
        <v>243.96</v>
      </c>
      <c r="T428" s="49">
        <v>702.06</v>
      </c>
      <c r="U428" s="43" t="s">
        <v>637</v>
      </c>
      <c r="V428" s="376">
        <v>2</v>
      </c>
      <c r="W428" s="376">
        <v>1</v>
      </c>
    </row>
    <row r="429" spans="1:23" s="8" customFormat="1" ht="75" customHeight="1">
      <c r="A429" s="43">
        <f t="shared" si="58"/>
        <v>24</v>
      </c>
      <c r="B429" s="117" t="s">
        <v>669</v>
      </c>
      <c r="C429" s="137">
        <v>1960</v>
      </c>
      <c r="D429" s="126"/>
      <c r="E429" s="190" t="s">
        <v>38</v>
      </c>
      <c r="F429" s="137">
        <v>5</v>
      </c>
      <c r="G429" s="126">
        <v>2</v>
      </c>
      <c r="H429" s="324">
        <v>1755.1</v>
      </c>
      <c r="I429" s="326">
        <v>1610.3</v>
      </c>
      <c r="J429" s="295">
        <v>1337.56</v>
      </c>
      <c r="K429" s="298">
        <v>60</v>
      </c>
      <c r="L429" s="322">
        <v>287373.95</v>
      </c>
      <c r="M429" s="118" t="s">
        <v>37</v>
      </c>
      <c r="N429" s="118" t="s">
        <v>37</v>
      </c>
      <c r="O429" s="118" t="s">
        <v>37</v>
      </c>
      <c r="P429" s="136">
        <v>287373.95</v>
      </c>
      <c r="Q429" s="118" t="s">
        <v>37</v>
      </c>
      <c r="R429" s="44" t="s">
        <v>667</v>
      </c>
      <c r="S429" s="49">
        <v>178.46</v>
      </c>
      <c r="T429" s="49">
        <v>702.06</v>
      </c>
      <c r="U429" s="43" t="s">
        <v>637</v>
      </c>
      <c r="V429" s="376">
        <v>2</v>
      </c>
      <c r="W429" s="376">
        <v>1</v>
      </c>
    </row>
    <row r="430" spans="1:23" s="8" customFormat="1" ht="115.5" customHeight="1">
      <c r="A430" s="43">
        <f t="shared" si="58"/>
        <v>25</v>
      </c>
      <c r="B430" s="117" t="s">
        <v>670</v>
      </c>
      <c r="C430" s="137">
        <v>1960</v>
      </c>
      <c r="D430" s="126"/>
      <c r="E430" s="189" t="s">
        <v>68</v>
      </c>
      <c r="F430" s="137">
        <v>5</v>
      </c>
      <c r="G430" s="126">
        <v>4</v>
      </c>
      <c r="H430" s="323">
        <v>3876.4</v>
      </c>
      <c r="I430" s="326">
        <v>3540.9</v>
      </c>
      <c r="J430" s="295">
        <v>2599.6</v>
      </c>
      <c r="K430" s="309">
        <v>180</v>
      </c>
      <c r="L430" s="322">
        <v>917423.15</v>
      </c>
      <c r="M430" s="118" t="s">
        <v>37</v>
      </c>
      <c r="N430" s="118" t="s">
        <v>37</v>
      </c>
      <c r="O430" s="118" t="s">
        <v>37</v>
      </c>
      <c r="P430" s="136">
        <v>917423.15</v>
      </c>
      <c r="Q430" s="118" t="s">
        <v>37</v>
      </c>
      <c r="R430" s="44" t="s">
        <v>665</v>
      </c>
      <c r="S430" s="64">
        <v>259.08999999999997</v>
      </c>
      <c r="T430" s="64">
        <v>997.13</v>
      </c>
      <c r="U430" s="43" t="s">
        <v>637</v>
      </c>
      <c r="V430" s="376">
        <v>3</v>
      </c>
      <c r="W430" s="376">
        <v>1</v>
      </c>
    </row>
    <row r="431" spans="1:23" s="8" customFormat="1" ht="76.5" customHeight="1">
      <c r="A431" s="43">
        <f t="shared" si="58"/>
        <v>26</v>
      </c>
      <c r="B431" s="117" t="s">
        <v>671</v>
      </c>
      <c r="C431" s="137">
        <v>1964</v>
      </c>
      <c r="D431" s="126"/>
      <c r="E431" s="189" t="s">
        <v>68</v>
      </c>
      <c r="F431" s="137">
        <v>5</v>
      </c>
      <c r="G431" s="126">
        <v>4</v>
      </c>
      <c r="H431" s="295">
        <v>3820.7</v>
      </c>
      <c r="I431" s="326">
        <v>3468.1</v>
      </c>
      <c r="J431" s="295">
        <v>2523.5</v>
      </c>
      <c r="K431" s="298">
        <v>164</v>
      </c>
      <c r="L431" s="322">
        <v>1102648.46</v>
      </c>
      <c r="M431" s="118" t="s">
        <v>37</v>
      </c>
      <c r="N431" s="118" t="s">
        <v>37</v>
      </c>
      <c r="O431" s="118" t="s">
        <v>37</v>
      </c>
      <c r="P431" s="136">
        <v>1102648.46</v>
      </c>
      <c r="Q431" s="118" t="s">
        <v>37</v>
      </c>
      <c r="R431" s="44" t="s">
        <v>672</v>
      </c>
      <c r="S431" s="49">
        <v>317.94</v>
      </c>
      <c r="T431" s="49">
        <v>715.55</v>
      </c>
      <c r="U431" s="43" t="s">
        <v>637</v>
      </c>
      <c r="V431" s="376">
        <v>2</v>
      </c>
      <c r="W431" s="376">
        <v>1</v>
      </c>
    </row>
    <row r="432" spans="1:23" s="8" customFormat="1" ht="90" customHeight="1">
      <c r="A432" s="43">
        <f t="shared" si="58"/>
        <v>27</v>
      </c>
      <c r="B432" s="117" t="s">
        <v>381</v>
      </c>
      <c r="C432" s="126">
        <v>1960</v>
      </c>
      <c r="D432" s="126"/>
      <c r="E432" s="189" t="s">
        <v>38</v>
      </c>
      <c r="F432" s="126">
        <v>4</v>
      </c>
      <c r="G432" s="126">
        <v>4</v>
      </c>
      <c r="H432" s="323">
        <v>2780.3</v>
      </c>
      <c r="I432" s="321">
        <v>2554.8000000000002</v>
      </c>
      <c r="J432" s="295">
        <v>2080.35</v>
      </c>
      <c r="K432" s="309">
        <v>147</v>
      </c>
      <c r="L432" s="322">
        <v>5500639.1200000001</v>
      </c>
      <c r="M432" s="118" t="s">
        <v>37</v>
      </c>
      <c r="N432" s="118" t="s">
        <v>37</v>
      </c>
      <c r="O432" s="118" t="s">
        <v>37</v>
      </c>
      <c r="P432" s="136">
        <v>5500639.1200000001</v>
      </c>
      <c r="Q432" s="118" t="s">
        <v>37</v>
      </c>
      <c r="R432" s="44" t="s">
        <v>673</v>
      </c>
      <c r="S432" s="64">
        <v>2153.06</v>
      </c>
      <c r="T432" s="64">
        <v>3073.64</v>
      </c>
      <c r="U432" s="43" t="s">
        <v>637</v>
      </c>
      <c r="V432" s="376">
        <v>4</v>
      </c>
      <c r="W432" s="376">
        <v>1</v>
      </c>
    </row>
    <row r="433" spans="1:23" s="8" customFormat="1" ht="166.5" customHeight="1">
      <c r="A433" s="43">
        <f t="shared" si="58"/>
        <v>28</v>
      </c>
      <c r="B433" s="117" t="s">
        <v>385</v>
      </c>
      <c r="C433" s="126">
        <v>1951</v>
      </c>
      <c r="D433" s="126"/>
      <c r="E433" s="189" t="s">
        <v>38</v>
      </c>
      <c r="F433" s="126">
        <v>4</v>
      </c>
      <c r="G433" s="126">
        <v>4</v>
      </c>
      <c r="H433" s="323">
        <v>3548.3</v>
      </c>
      <c r="I433" s="321">
        <v>3289.1</v>
      </c>
      <c r="J433" s="295">
        <v>2227.98</v>
      </c>
      <c r="K433" s="309">
        <v>96</v>
      </c>
      <c r="L433" s="322">
        <v>10050426.84</v>
      </c>
      <c r="M433" s="118" t="s">
        <v>37</v>
      </c>
      <c r="N433" s="118" t="s">
        <v>37</v>
      </c>
      <c r="O433" s="118" t="s">
        <v>37</v>
      </c>
      <c r="P433" s="136">
        <v>10050426.84</v>
      </c>
      <c r="Q433" s="118" t="s">
        <v>37</v>
      </c>
      <c r="R433" s="44" t="s">
        <v>674</v>
      </c>
      <c r="S433" s="64">
        <v>3055.68</v>
      </c>
      <c r="T433" s="64">
        <v>3241.79</v>
      </c>
      <c r="U433" s="43" t="s">
        <v>637</v>
      </c>
      <c r="V433" s="376">
        <v>5</v>
      </c>
      <c r="W433" s="376">
        <v>1</v>
      </c>
    </row>
    <row r="434" spans="1:23" s="8" customFormat="1" ht="31.5" customHeight="1">
      <c r="A434" s="43">
        <f t="shared" si="58"/>
        <v>29</v>
      </c>
      <c r="B434" s="117" t="s">
        <v>675</v>
      </c>
      <c r="C434" s="126">
        <v>1955</v>
      </c>
      <c r="D434" s="126"/>
      <c r="E434" s="189" t="s">
        <v>38</v>
      </c>
      <c r="F434" s="126">
        <v>4</v>
      </c>
      <c r="G434" s="126">
        <v>4</v>
      </c>
      <c r="H434" s="323">
        <v>3866.1</v>
      </c>
      <c r="I434" s="321">
        <v>3330.6</v>
      </c>
      <c r="J434" s="318">
        <v>2209.2600000000002</v>
      </c>
      <c r="K434" s="298">
        <v>98</v>
      </c>
      <c r="L434" s="322">
        <v>3670692.75</v>
      </c>
      <c r="M434" s="118" t="s">
        <v>37</v>
      </c>
      <c r="N434" s="118" t="s">
        <v>37</v>
      </c>
      <c r="O434" s="118" t="s">
        <v>37</v>
      </c>
      <c r="P434" s="136">
        <v>3670692.75</v>
      </c>
      <c r="Q434" s="118" t="s">
        <v>37</v>
      </c>
      <c r="R434" s="44" t="s">
        <v>676</v>
      </c>
      <c r="S434" s="64">
        <v>1102.1099999999999</v>
      </c>
      <c r="T434" s="64">
        <v>870.03</v>
      </c>
      <c r="U434" s="43" t="s">
        <v>637</v>
      </c>
      <c r="V434" s="376">
        <v>2</v>
      </c>
      <c r="W434" s="376">
        <v>1</v>
      </c>
    </row>
    <row r="435" spans="1:23" s="8" customFormat="1" ht="132" customHeight="1">
      <c r="A435" s="43">
        <f t="shared" si="58"/>
        <v>30</v>
      </c>
      <c r="B435" s="117" t="s">
        <v>677</v>
      </c>
      <c r="C435" s="126">
        <v>1958</v>
      </c>
      <c r="D435" s="126"/>
      <c r="E435" s="189" t="s">
        <v>38</v>
      </c>
      <c r="F435" s="126">
        <v>4</v>
      </c>
      <c r="G435" s="126">
        <v>4</v>
      </c>
      <c r="H435" s="323">
        <v>3289.3</v>
      </c>
      <c r="I435" s="321">
        <v>2840.7</v>
      </c>
      <c r="J435" s="318">
        <v>2454.5</v>
      </c>
      <c r="K435" s="298">
        <v>130</v>
      </c>
      <c r="L435" s="322">
        <v>4509578.57</v>
      </c>
      <c r="M435" s="118" t="s">
        <v>37</v>
      </c>
      <c r="N435" s="118" t="s">
        <v>37</v>
      </c>
      <c r="O435" s="118" t="s">
        <v>37</v>
      </c>
      <c r="P435" s="136">
        <v>4509578.57</v>
      </c>
      <c r="Q435" s="118" t="s">
        <v>37</v>
      </c>
      <c r="R435" s="44" t="s">
        <v>678</v>
      </c>
      <c r="S435" s="64">
        <v>1587.49</v>
      </c>
      <c r="T435" s="64">
        <v>2038.14</v>
      </c>
      <c r="U435" s="43" t="s">
        <v>637</v>
      </c>
      <c r="V435" s="376">
        <v>5</v>
      </c>
      <c r="W435" s="376">
        <v>1</v>
      </c>
    </row>
    <row r="436" spans="1:23" s="8" customFormat="1" ht="129.75" customHeight="1">
      <c r="A436" s="43">
        <f t="shared" si="58"/>
        <v>31</v>
      </c>
      <c r="B436" s="117" t="s">
        <v>679</v>
      </c>
      <c r="C436" s="126">
        <v>1951</v>
      </c>
      <c r="D436" s="126"/>
      <c r="E436" s="189" t="s">
        <v>38</v>
      </c>
      <c r="F436" s="126">
        <v>6</v>
      </c>
      <c r="G436" s="126">
        <v>6</v>
      </c>
      <c r="H436" s="323">
        <v>12658.2</v>
      </c>
      <c r="I436" s="321">
        <v>11059.3</v>
      </c>
      <c r="J436" s="318">
        <v>9065</v>
      </c>
      <c r="K436" s="298">
        <v>321</v>
      </c>
      <c r="L436" s="322">
        <v>22360428.149999999</v>
      </c>
      <c r="M436" s="118" t="s">
        <v>37</v>
      </c>
      <c r="N436" s="118" t="s">
        <v>37</v>
      </c>
      <c r="O436" s="118" t="s">
        <v>37</v>
      </c>
      <c r="P436" s="136">
        <v>22360428.149999999</v>
      </c>
      <c r="Q436" s="118" t="s">
        <v>37</v>
      </c>
      <c r="R436" s="44" t="s">
        <v>680</v>
      </c>
      <c r="S436" s="64">
        <v>2021.87</v>
      </c>
      <c r="T436" s="64">
        <v>2048.61</v>
      </c>
      <c r="U436" s="43" t="s">
        <v>637</v>
      </c>
      <c r="V436" s="376">
        <v>5</v>
      </c>
      <c r="W436" s="376">
        <v>1</v>
      </c>
    </row>
    <row r="437" spans="1:23" s="8" customFormat="1" ht="196.5" customHeight="1">
      <c r="A437" s="43">
        <f t="shared" si="58"/>
        <v>32</v>
      </c>
      <c r="B437" s="117" t="s">
        <v>681</v>
      </c>
      <c r="C437" s="126">
        <v>1978</v>
      </c>
      <c r="D437" s="126"/>
      <c r="E437" s="189" t="s">
        <v>350</v>
      </c>
      <c r="F437" s="126">
        <v>9</v>
      </c>
      <c r="G437" s="126">
        <v>1</v>
      </c>
      <c r="H437" s="323">
        <v>2517.1999999999998</v>
      </c>
      <c r="I437" s="321">
        <v>2227.6999999999998</v>
      </c>
      <c r="J437" s="318">
        <v>1748.2</v>
      </c>
      <c r="K437" s="298">
        <v>75</v>
      </c>
      <c r="L437" s="322">
        <v>1616108.08</v>
      </c>
      <c r="M437" s="118" t="s">
        <v>37</v>
      </c>
      <c r="N437" s="118" t="s">
        <v>37</v>
      </c>
      <c r="O437" s="118" t="s">
        <v>37</v>
      </c>
      <c r="P437" s="136">
        <v>1616108.08</v>
      </c>
      <c r="Q437" s="118" t="s">
        <v>37</v>
      </c>
      <c r="R437" s="44" t="s">
        <v>682</v>
      </c>
      <c r="S437" s="64">
        <v>725.46</v>
      </c>
      <c r="T437" s="64">
        <v>2120.38</v>
      </c>
      <c r="U437" s="43" t="s">
        <v>637</v>
      </c>
      <c r="V437" s="376">
        <v>6</v>
      </c>
      <c r="W437" s="376">
        <v>1</v>
      </c>
    </row>
    <row r="438" spans="1:23" s="8" customFormat="1" ht="276.75" customHeight="1">
      <c r="A438" s="43">
        <f t="shared" si="58"/>
        <v>33</v>
      </c>
      <c r="B438" s="117" t="s">
        <v>683</v>
      </c>
      <c r="C438" s="126">
        <v>1965</v>
      </c>
      <c r="D438" s="126"/>
      <c r="E438" s="189" t="s">
        <v>68</v>
      </c>
      <c r="F438" s="126">
        <v>5</v>
      </c>
      <c r="G438" s="126">
        <v>8</v>
      </c>
      <c r="H438" s="323">
        <v>6154</v>
      </c>
      <c r="I438" s="321">
        <v>5545</v>
      </c>
      <c r="J438" s="318">
        <v>4972.8</v>
      </c>
      <c r="K438" s="298">
        <v>261</v>
      </c>
      <c r="L438" s="322">
        <v>21865952.890000001</v>
      </c>
      <c r="M438" s="118" t="s">
        <v>37</v>
      </c>
      <c r="N438" s="118" t="s">
        <v>37</v>
      </c>
      <c r="O438" s="118" t="s">
        <v>37</v>
      </c>
      <c r="P438" s="136">
        <v>21865952.890000001</v>
      </c>
      <c r="Q438" s="118" t="s">
        <v>37</v>
      </c>
      <c r="R438" s="44" t="s">
        <v>684</v>
      </c>
      <c r="S438" s="64">
        <v>3943.36</v>
      </c>
      <c r="T438" s="64">
        <v>4904.53</v>
      </c>
      <c r="U438" s="43" t="s">
        <v>637</v>
      </c>
      <c r="V438" s="376">
        <v>9</v>
      </c>
      <c r="W438" s="376">
        <v>1</v>
      </c>
    </row>
    <row r="439" spans="1:23" s="8" customFormat="1" ht="275.25" customHeight="1">
      <c r="A439" s="43">
        <f t="shared" si="58"/>
        <v>34</v>
      </c>
      <c r="B439" s="117" t="s">
        <v>685</v>
      </c>
      <c r="C439" s="126">
        <v>1971</v>
      </c>
      <c r="D439" s="126"/>
      <c r="E439" s="189" t="s">
        <v>68</v>
      </c>
      <c r="F439" s="126">
        <v>5</v>
      </c>
      <c r="G439" s="126">
        <v>8</v>
      </c>
      <c r="H439" s="323">
        <v>6233</v>
      </c>
      <c r="I439" s="321">
        <v>5618.9</v>
      </c>
      <c r="J439" s="318">
        <v>5207.6000000000004</v>
      </c>
      <c r="K439" s="298">
        <v>266</v>
      </c>
      <c r="L439" s="322">
        <v>23425431.649999999</v>
      </c>
      <c r="M439" s="118" t="s">
        <v>37</v>
      </c>
      <c r="N439" s="118" t="s">
        <v>37</v>
      </c>
      <c r="O439" s="118" t="s">
        <v>37</v>
      </c>
      <c r="P439" s="136">
        <v>23425431.649999999</v>
      </c>
      <c r="Q439" s="118" t="s">
        <v>37</v>
      </c>
      <c r="R439" s="44" t="s">
        <v>684</v>
      </c>
      <c r="S439" s="64">
        <v>4169.04</v>
      </c>
      <c r="T439" s="64">
        <v>4904.53</v>
      </c>
      <c r="U439" s="43" t="s">
        <v>637</v>
      </c>
      <c r="V439" s="376">
        <v>9</v>
      </c>
      <c r="W439" s="376">
        <v>1</v>
      </c>
    </row>
    <row r="440" spans="1:23" s="5" customFormat="1" ht="26.25" customHeight="1">
      <c r="A440" s="255" t="s">
        <v>265</v>
      </c>
      <c r="B440" s="255"/>
      <c r="C440" s="255"/>
      <c r="D440" s="255"/>
      <c r="E440" s="255"/>
      <c r="F440" s="255"/>
      <c r="G440" s="255"/>
      <c r="H440" s="312">
        <f>SUM(H406:H439)</f>
        <v>122478.3</v>
      </c>
      <c r="I440" s="312">
        <f>SUM(I406:I439)</f>
        <v>108959.6</v>
      </c>
      <c r="J440" s="327">
        <f>SUM(J406:J439)</f>
        <v>89381.43</v>
      </c>
      <c r="K440" s="313">
        <f>SUM(K406:K439)</f>
        <v>4611</v>
      </c>
      <c r="L440" s="328">
        <f>SUM(L406:L439)</f>
        <v>198218780.43000001</v>
      </c>
      <c r="M440" s="75">
        <v>0</v>
      </c>
      <c r="N440" s="75">
        <v>0</v>
      </c>
      <c r="O440" s="75">
        <v>0</v>
      </c>
      <c r="P440" s="222">
        <f>SUM(P406:P439)</f>
        <v>198218780.43000001</v>
      </c>
      <c r="Q440" s="75">
        <v>0</v>
      </c>
      <c r="R440" s="223" t="s">
        <v>105</v>
      </c>
      <c r="S440" s="75" t="s">
        <v>105</v>
      </c>
      <c r="T440" s="218" t="s">
        <v>105</v>
      </c>
      <c r="U440" s="76" t="s">
        <v>105</v>
      </c>
      <c r="V440" s="377"/>
      <c r="W440" s="377"/>
    </row>
    <row r="441" spans="1:23" s="5" customFormat="1" ht="26.25" customHeight="1">
      <c r="A441" s="256" t="s">
        <v>390</v>
      </c>
      <c r="B441" s="256"/>
      <c r="C441" s="256"/>
      <c r="D441" s="256"/>
      <c r="E441" s="256"/>
      <c r="F441" s="256"/>
      <c r="G441" s="256"/>
      <c r="H441" s="256"/>
      <c r="I441" s="256"/>
      <c r="J441" s="256"/>
      <c r="K441" s="256"/>
      <c r="L441" s="256"/>
      <c r="M441" s="256"/>
      <c r="N441" s="256"/>
      <c r="O441" s="256"/>
      <c r="P441" s="256"/>
      <c r="Q441" s="256"/>
      <c r="R441" s="256"/>
      <c r="S441" s="256"/>
      <c r="T441" s="256"/>
      <c r="U441" s="256"/>
      <c r="V441" s="377"/>
      <c r="W441" s="377"/>
    </row>
    <row r="442" spans="1:23" s="8" customFormat="1" ht="66" customHeight="1">
      <c r="A442" s="45">
        <v>1</v>
      </c>
      <c r="B442" s="117" t="s">
        <v>686</v>
      </c>
      <c r="C442" s="118">
        <v>1961</v>
      </c>
      <c r="D442" s="118"/>
      <c r="E442" s="186" t="s">
        <v>330</v>
      </c>
      <c r="F442" s="118">
        <v>2</v>
      </c>
      <c r="G442" s="118">
        <v>1</v>
      </c>
      <c r="H442" s="314">
        <v>426.3</v>
      </c>
      <c r="I442" s="297">
        <v>393</v>
      </c>
      <c r="J442" s="297">
        <v>95.6</v>
      </c>
      <c r="K442" s="297">
        <v>29</v>
      </c>
      <c r="L442" s="295">
        <v>1378662.76</v>
      </c>
      <c r="M442" s="118" t="s">
        <v>37</v>
      </c>
      <c r="N442" s="118" t="s">
        <v>37</v>
      </c>
      <c r="O442" s="118" t="s">
        <v>37</v>
      </c>
      <c r="P442" s="135">
        <v>1378662.76</v>
      </c>
      <c r="Q442" s="118" t="s">
        <v>37</v>
      </c>
      <c r="R442" s="44" t="s">
        <v>687</v>
      </c>
      <c r="S442" s="64">
        <v>3508.05</v>
      </c>
      <c r="T442" s="64">
        <v>11812.59</v>
      </c>
      <c r="U442" s="45">
        <v>2016</v>
      </c>
      <c r="V442" s="376">
        <v>5</v>
      </c>
      <c r="W442" s="376">
        <v>1</v>
      </c>
    </row>
    <row r="443" spans="1:23" s="8" customFormat="1" ht="54" customHeight="1">
      <c r="A443" s="45">
        <f t="shared" ref="A443:A453" si="60">A442+1</f>
        <v>2</v>
      </c>
      <c r="B443" s="117" t="s">
        <v>391</v>
      </c>
      <c r="C443" s="118">
        <v>1917</v>
      </c>
      <c r="D443" s="118"/>
      <c r="E443" s="186" t="s">
        <v>392</v>
      </c>
      <c r="F443" s="118">
        <v>2</v>
      </c>
      <c r="G443" s="118">
        <v>2</v>
      </c>
      <c r="H443" s="314">
        <v>374.5</v>
      </c>
      <c r="I443" s="297">
        <v>374.5</v>
      </c>
      <c r="J443" s="297">
        <v>85.5</v>
      </c>
      <c r="K443" s="297">
        <v>19</v>
      </c>
      <c r="L443" s="295">
        <v>965185.2</v>
      </c>
      <c r="M443" s="118" t="s">
        <v>37</v>
      </c>
      <c r="N443" s="118" t="s">
        <v>37</v>
      </c>
      <c r="O443" s="118" t="s">
        <v>37</v>
      </c>
      <c r="P443" s="135">
        <v>965185.2</v>
      </c>
      <c r="Q443" s="118" t="s">
        <v>37</v>
      </c>
      <c r="R443" s="44" t="s">
        <v>688</v>
      </c>
      <c r="S443" s="64">
        <v>2577.2600000000002</v>
      </c>
      <c r="T443" s="64">
        <v>3587.91</v>
      </c>
      <c r="U443" s="45">
        <v>2016</v>
      </c>
      <c r="V443" s="376">
        <v>3</v>
      </c>
      <c r="W443" s="376">
        <v>1</v>
      </c>
    </row>
    <row r="444" spans="1:23" s="8" customFormat="1" ht="61.9" customHeight="1">
      <c r="A444" s="45">
        <f t="shared" si="60"/>
        <v>3</v>
      </c>
      <c r="B444" s="117" t="s">
        <v>393</v>
      </c>
      <c r="C444" s="118">
        <v>1962</v>
      </c>
      <c r="D444" s="118"/>
      <c r="E444" s="186" t="s">
        <v>108</v>
      </c>
      <c r="F444" s="118">
        <v>2</v>
      </c>
      <c r="G444" s="118">
        <v>2</v>
      </c>
      <c r="H444" s="314">
        <v>530.20000000000005</v>
      </c>
      <c r="I444" s="297">
        <v>470.4</v>
      </c>
      <c r="J444" s="297">
        <v>400.6</v>
      </c>
      <c r="K444" s="297">
        <v>20</v>
      </c>
      <c r="L444" s="329">
        <v>84632.06</v>
      </c>
      <c r="M444" s="118" t="s">
        <v>37</v>
      </c>
      <c r="N444" s="118" t="s">
        <v>37</v>
      </c>
      <c r="O444" s="118" t="s">
        <v>37</v>
      </c>
      <c r="P444" s="113">
        <v>84632.06</v>
      </c>
      <c r="Q444" s="118" t="s">
        <v>37</v>
      </c>
      <c r="R444" s="60" t="s">
        <v>272</v>
      </c>
      <c r="S444" s="64">
        <f>P444/I444</f>
        <v>179.92</v>
      </c>
      <c r="T444" s="66">
        <v>187.78</v>
      </c>
      <c r="U444" s="45">
        <v>2016</v>
      </c>
      <c r="V444" s="376">
        <v>1</v>
      </c>
      <c r="W444" s="376">
        <v>1</v>
      </c>
    </row>
    <row r="445" spans="1:23" s="8" customFormat="1" ht="142.5" customHeight="1">
      <c r="A445" s="45">
        <f t="shared" si="60"/>
        <v>4</v>
      </c>
      <c r="B445" s="117" t="s">
        <v>395</v>
      </c>
      <c r="C445" s="126">
        <v>1947</v>
      </c>
      <c r="D445" s="139"/>
      <c r="E445" s="192" t="s">
        <v>330</v>
      </c>
      <c r="F445" s="139">
        <v>2</v>
      </c>
      <c r="G445" s="139">
        <v>2</v>
      </c>
      <c r="H445" s="314">
        <v>728.4</v>
      </c>
      <c r="I445" s="323">
        <v>655.6</v>
      </c>
      <c r="J445" s="323">
        <v>575.4</v>
      </c>
      <c r="K445" s="323">
        <v>20</v>
      </c>
      <c r="L445" s="295">
        <v>1942771.24</v>
      </c>
      <c r="M445" s="118" t="s">
        <v>37</v>
      </c>
      <c r="N445" s="118" t="s">
        <v>37</v>
      </c>
      <c r="O445" s="118" t="s">
        <v>37</v>
      </c>
      <c r="P445" s="135">
        <v>1942771.24</v>
      </c>
      <c r="Q445" s="118" t="s">
        <v>37</v>
      </c>
      <c r="R445" s="44" t="s">
        <v>689</v>
      </c>
      <c r="S445" s="64">
        <v>2963.35</v>
      </c>
      <c r="T445" s="64">
        <v>3565.35</v>
      </c>
      <c r="U445" s="45">
        <v>2016</v>
      </c>
      <c r="V445" s="376">
        <v>5</v>
      </c>
      <c r="W445" s="376">
        <v>1</v>
      </c>
    </row>
    <row r="446" spans="1:23" s="8" customFormat="1" ht="47.25">
      <c r="A446" s="45">
        <f t="shared" si="60"/>
        <v>5</v>
      </c>
      <c r="B446" s="117" t="s">
        <v>690</v>
      </c>
      <c r="C446" s="118">
        <v>1974</v>
      </c>
      <c r="D446" s="118"/>
      <c r="E446" s="186" t="s">
        <v>38</v>
      </c>
      <c r="F446" s="118">
        <v>2</v>
      </c>
      <c r="G446" s="118">
        <v>2</v>
      </c>
      <c r="H446" s="314">
        <v>515.6</v>
      </c>
      <c r="I446" s="297">
        <v>456.4</v>
      </c>
      <c r="J446" s="297">
        <v>120.2</v>
      </c>
      <c r="K446" s="297">
        <v>29</v>
      </c>
      <c r="L446" s="318">
        <v>854999.37</v>
      </c>
      <c r="M446" s="118" t="s">
        <v>37</v>
      </c>
      <c r="N446" s="118" t="s">
        <v>37</v>
      </c>
      <c r="O446" s="118" t="s">
        <v>37</v>
      </c>
      <c r="P446" s="135">
        <v>854999.37</v>
      </c>
      <c r="Q446" s="118" t="s">
        <v>37</v>
      </c>
      <c r="R446" s="44" t="s">
        <v>691</v>
      </c>
      <c r="S446" s="64">
        <v>1873.36</v>
      </c>
      <c r="T446" s="64">
        <v>2706.91</v>
      </c>
      <c r="U446" s="45">
        <v>2016</v>
      </c>
      <c r="V446" s="376">
        <v>2</v>
      </c>
      <c r="W446" s="376">
        <v>1</v>
      </c>
    </row>
    <row r="447" spans="1:23" s="8" customFormat="1" ht="47.25">
      <c r="A447" s="45">
        <f t="shared" si="60"/>
        <v>6</v>
      </c>
      <c r="B447" s="117" t="s">
        <v>692</v>
      </c>
      <c r="C447" s="126">
        <v>1975</v>
      </c>
      <c r="D447" s="139"/>
      <c r="E447" s="192" t="s">
        <v>38</v>
      </c>
      <c r="F447" s="126">
        <v>2</v>
      </c>
      <c r="G447" s="126">
        <v>2</v>
      </c>
      <c r="H447" s="314">
        <v>514.29999999999995</v>
      </c>
      <c r="I447" s="323">
        <v>450.9</v>
      </c>
      <c r="J447" s="323">
        <v>262.3</v>
      </c>
      <c r="K447" s="323">
        <v>30</v>
      </c>
      <c r="L447" s="322">
        <v>833616.09</v>
      </c>
      <c r="M447" s="118" t="s">
        <v>37</v>
      </c>
      <c r="N447" s="118" t="s">
        <v>37</v>
      </c>
      <c r="O447" s="118" t="s">
        <v>37</v>
      </c>
      <c r="P447" s="135">
        <v>833616.09</v>
      </c>
      <c r="Q447" s="118" t="s">
        <v>37</v>
      </c>
      <c r="R447" s="44" t="s">
        <v>691</v>
      </c>
      <c r="S447" s="64">
        <v>1848.78</v>
      </c>
      <c r="T447" s="64">
        <v>2706.91</v>
      </c>
      <c r="U447" s="45">
        <v>2016</v>
      </c>
      <c r="V447" s="376">
        <v>2</v>
      </c>
      <c r="W447" s="376">
        <v>1</v>
      </c>
    </row>
    <row r="448" spans="1:23" s="8" customFormat="1" ht="47.25">
      <c r="A448" s="45">
        <f t="shared" si="60"/>
        <v>7</v>
      </c>
      <c r="B448" s="117" t="s">
        <v>693</v>
      </c>
      <c r="C448" s="118">
        <v>1975</v>
      </c>
      <c r="D448" s="118"/>
      <c r="E448" s="186" t="s">
        <v>38</v>
      </c>
      <c r="F448" s="118">
        <v>2</v>
      </c>
      <c r="G448" s="118">
        <v>2</v>
      </c>
      <c r="H448" s="314">
        <v>513.1</v>
      </c>
      <c r="I448" s="297">
        <v>448.8</v>
      </c>
      <c r="J448" s="297">
        <v>284.89999999999998</v>
      </c>
      <c r="K448" s="297">
        <v>16</v>
      </c>
      <c r="L448" s="318">
        <v>935882.46</v>
      </c>
      <c r="M448" s="118" t="s">
        <v>37</v>
      </c>
      <c r="N448" s="118" t="s">
        <v>37</v>
      </c>
      <c r="O448" s="118" t="s">
        <v>37</v>
      </c>
      <c r="P448" s="135">
        <v>935882.46</v>
      </c>
      <c r="Q448" s="118" t="s">
        <v>37</v>
      </c>
      <c r="R448" s="44" t="s">
        <v>691</v>
      </c>
      <c r="S448" s="64">
        <v>2085.3000000000002</v>
      </c>
      <c r="T448" s="64">
        <v>2793.42</v>
      </c>
      <c r="U448" s="45">
        <v>2016</v>
      </c>
      <c r="V448" s="376">
        <v>2</v>
      </c>
      <c r="W448" s="376">
        <v>1</v>
      </c>
    </row>
    <row r="449" spans="1:1025" s="8" customFormat="1" ht="117" customHeight="1">
      <c r="A449" s="45">
        <f t="shared" si="60"/>
        <v>8</v>
      </c>
      <c r="B449" s="117" t="s">
        <v>694</v>
      </c>
      <c r="C449" s="118">
        <v>1979</v>
      </c>
      <c r="D449" s="118" t="s">
        <v>37</v>
      </c>
      <c r="E449" s="193" t="s">
        <v>695</v>
      </c>
      <c r="F449" s="118">
        <v>2</v>
      </c>
      <c r="G449" s="118">
        <v>2</v>
      </c>
      <c r="H449" s="314">
        <v>505.3</v>
      </c>
      <c r="I449" s="297">
        <v>505.3</v>
      </c>
      <c r="J449" s="297">
        <v>474.2</v>
      </c>
      <c r="K449" s="297">
        <v>27</v>
      </c>
      <c r="L449" s="318">
        <v>3729575.19</v>
      </c>
      <c r="M449" s="118" t="s">
        <v>37</v>
      </c>
      <c r="N449" s="118" t="s">
        <v>37</v>
      </c>
      <c r="O449" s="118" t="s">
        <v>37</v>
      </c>
      <c r="P449" s="133">
        <v>3729575.19</v>
      </c>
      <c r="Q449" s="118" t="s">
        <v>37</v>
      </c>
      <c r="R449" s="44" t="s">
        <v>696</v>
      </c>
      <c r="S449" s="49">
        <v>7380.91</v>
      </c>
      <c r="T449" s="49">
        <v>12702.83</v>
      </c>
      <c r="U449" s="45">
        <v>2016</v>
      </c>
      <c r="V449" s="376">
        <v>6</v>
      </c>
      <c r="W449" s="376">
        <v>1</v>
      </c>
    </row>
    <row r="450" spans="1:1025" s="8" customFormat="1" ht="155.25" customHeight="1">
      <c r="A450" s="45">
        <f t="shared" si="60"/>
        <v>9</v>
      </c>
      <c r="B450" s="117" t="s">
        <v>697</v>
      </c>
      <c r="C450" s="118">
        <v>1970</v>
      </c>
      <c r="D450" s="118" t="s">
        <v>37</v>
      </c>
      <c r="E450" s="193" t="s">
        <v>695</v>
      </c>
      <c r="F450" s="118">
        <v>2</v>
      </c>
      <c r="G450" s="118">
        <v>3</v>
      </c>
      <c r="H450" s="314">
        <v>505.9</v>
      </c>
      <c r="I450" s="297">
        <v>505.9</v>
      </c>
      <c r="J450" s="297">
        <v>214.9</v>
      </c>
      <c r="K450" s="297">
        <v>33</v>
      </c>
      <c r="L450" s="318">
        <v>2099120.4300000002</v>
      </c>
      <c r="M450" s="118" t="s">
        <v>37</v>
      </c>
      <c r="N450" s="118" t="s">
        <v>37</v>
      </c>
      <c r="O450" s="118" t="s">
        <v>37</v>
      </c>
      <c r="P450" s="133">
        <v>2099120.4300000002</v>
      </c>
      <c r="Q450" s="118" t="s">
        <v>37</v>
      </c>
      <c r="R450" s="44" t="s">
        <v>698</v>
      </c>
      <c r="S450" s="49">
        <v>4149.28</v>
      </c>
      <c r="T450" s="49">
        <v>6747.71</v>
      </c>
      <c r="U450" s="45">
        <v>2016</v>
      </c>
      <c r="V450" s="376">
        <v>6</v>
      </c>
      <c r="W450" s="376">
        <v>1</v>
      </c>
    </row>
    <row r="451" spans="1:1025" s="8" customFormat="1" ht="30" customHeight="1">
      <c r="A451" s="45">
        <f t="shared" si="60"/>
        <v>10</v>
      </c>
      <c r="B451" s="140" t="s">
        <v>699</v>
      </c>
      <c r="C451" s="141">
        <v>1958</v>
      </c>
      <c r="D451" s="142"/>
      <c r="E451" s="194" t="s">
        <v>700</v>
      </c>
      <c r="F451" s="141">
        <v>3</v>
      </c>
      <c r="G451" s="141">
        <v>3</v>
      </c>
      <c r="H451" s="330">
        <v>1931.3</v>
      </c>
      <c r="I451" s="331">
        <v>1766.7</v>
      </c>
      <c r="J451" s="331">
        <v>1766.7</v>
      </c>
      <c r="K451" s="297">
        <v>62</v>
      </c>
      <c r="L451" s="332">
        <v>5427738.2599999998</v>
      </c>
      <c r="M451" s="118" t="s">
        <v>37</v>
      </c>
      <c r="N451" s="118" t="s">
        <v>37</v>
      </c>
      <c r="O451" s="118" t="s">
        <v>37</v>
      </c>
      <c r="P451" s="143">
        <v>5427738.2599999998</v>
      </c>
      <c r="Q451" s="118" t="s">
        <v>37</v>
      </c>
      <c r="R451" s="44" t="s">
        <v>701</v>
      </c>
      <c r="S451" s="64">
        <v>3072.25</v>
      </c>
      <c r="T451" s="64">
        <v>4096.37</v>
      </c>
      <c r="U451" s="45">
        <v>2016</v>
      </c>
      <c r="V451" s="42">
        <v>2</v>
      </c>
      <c r="W451" s="8">
        <v>1</v>
      </c>
    </row>
    <row r="452" spans="1:1025" s="8" customFormat="1" ht="86.25" customHeight="1">
      <c r="A452" s="45">
        <f t="shared" si="60"/>
        <v>11</v>
      </c>
      <c r="B452" s="117" t="s">
        <v>702</v>
      </c>
      <c r="C452" s="118">
        <v>1917</v>
      </c>
      <c r="D452" s="118"/>
      <c r="E452" s="186" t="s">
        <v>695</v>
      </c>
      <c r="F452" s="118">
        <v>2</v>
      </c>
      <c r="G452" s="118">
        <v>2</v>
      </c>
      <c r="H452" s="314">
        <v>204.2</v>
      </c>
      <c r="I452" s="297">
        <v>204.2</v>
      </c>
      <c r="J452" s="297">
        <v>201.3</v>
      </c>
      <c r="K452" s="297">
        <v>5</v>
      </c>
      <c r="L452" s="318">
        <v>2058659.91</v>
      </c>
      <c r="M452" s="118" t="s">
        <v>37</v>
      </c>
      <c r="N452" s="118" t="s">
        <v>37</v>
      </c>
      <c r="O452" s="118" t="s">
        <v>37</v>
      </c>
      <c r="P452" s="133">
        <v>2058659.91</v>
      </c>
      <c r="Q452" s="118" t="s">
        <v>37</v>
      </c>
      <c r="R452" s="44" t="s">
        <v>703</v>
      </c>
      <c r="S452" s="49">
        <v>10081.59</v>
      </c>
      <c r="T452" s="49">
        <v>2185.08</v>
      </c>
      <c r="U452" s="45">
        <v>2016</v>
      </c>
      <c r="V452" s="42">
        <v>6</v>
      </c>
      <c r="W452" s="8">
        <v>1</v>
      </c>
    </row>
    <row r="453" spans="1:1025" s="8" customFormat="1" ht="156.75" customHeight="1">
      <c r="A453" s="45">
        <f t="shared" si="60"/>
        <v>12</v>
      </c>
      <c r="B453" s="117" t="s">
        <v>704</v>
      </c>
      <c r="C453" s="118">
        <v>1966</v>
      </c>
      <c r="D453" s="118"/>
      <c r="E453" s="186" t="s">
        <v>695</v>
      </c>
      <c r="F453" s="118">
        <v>2</v>
      </c>
      <c r="G453" s="118">
        <v>3</v>
      </c>
      <c r="H453" s="314">
        <v>561.6</v>
      </c>
      <c r="I453" s="297">
        <v>494.8</v>
      </c>
      <c r="J453" s="297">
        <v>382.2</v>
      </c>
      <c r="K453" s="297">
        <v>29</v>
      </c>
      <c r="L453" s="318">
        <v>2065580.45</v>
      </c>
      <c r="M453" s="118" t="s">
        <v>37</v>
      </c>
      <c r="N453" s="118" t="s">
        <v>37</v>
      </c>
      <c r="O453" s="118" t="s">
        <v>37</v>
      </c>
      <c r="P453" s="133">
        <v>2065580.45</v>
      </c>
      <c r="Q453" s="118" t="s">
        <v>37</v>
      </c>
      <c r="R453" s="44" t="s">
        <v>698</v>
      </c>
      <c r="S453" s="49">
        <v>4174.58</v>
      </c>
      <c r="T453" s="49">
        <v>2185.08</v>
      </c>
      <c r="U453" s="45">
        <v>2016</v>
      </c>
      <c r="V453" s="42">
        <v>6</v>
      </c>
      <c r="W453" s="8">
        <v>1</v>
      </c>
    </row>
    <row r="454" spans="1:1025" s="5" customFormat="1" ht="35.25" customHeight="1">
      <c r="A454" s="257" t="s">
        <v>705</v>
      </c>
      <c r="B454" s="258"/>
      <c r="C454" s="258"/>
      <c r="D454" s="258"/>
      <c r="E454" s="258"/>
      <c r="F454" s="258"/>
      <c r="G454" s="259"/>
      <c r="H454" s="328">
        <f>SUM(H442:H453)</f>
        <v>7310.7</v>
      </c>
      <c r="I454" s="327">
        <f>SUM(I442:I453)</f>
        <v>6726.5</v>
      </c>
      <c r="J454" s="327">
        <f>SUM(J442:J453)</f>
        <v>4863.8</v>
      </c>
      <c r="K454" s="333">
        <f>SUM(K442:K453)</f>
        <v>319</v>
      </c>
      <c r="L454" s="327">
        <f>SUM(L442:L453)</f>
        <v>22376423.420000002</v>
      </c>
      <c r="M454" s="75">
        <v>0</v>
      </c>
      <c r="N454" s="75">
        <v>0</v>
      </c>
      <c r="O454" s="75">
        <v>0</v>
      </c>
      <c r="P454" s="74">
        <f>SUM(P442:P453)</f>
        <v>22376423.420000002</v>
      </c>
      <c r="Q454" s="75">
        <v>0</v>
      </c>
      <c r="R454" s="77" t="s">
        <v>105</v>
      </c>
      <c r="S454" s="75" t="s">
        <v>105</v>
      </c>
      <c r="T454" s="218" t="s">
        <v>105</v>
      </c>
      <c r="U454" s="76" t="s">
        <v>105</v>
      </c>
      <c r="V454" s="18"/>
    </row>
    <row r="455" spans="1:1025" s="172" customFormat="1" ht="25.5" customHeight="1">
      <c r="A455" s="256" t="s">
        <v>706</v>
      </c>
      <c r="B455" s="256"/>
      <c r="C455" s="256"/>
      <c r="D455" s="256"/>
      <c r="E455" s="256"/>
      <c r="F455" s="256"/>
      <c r="G455" s="256"/>
      <c r="H455" s="256"/>
      <c r="I455" s="256"/>
      <c r="J455" s="256"/>
      <c r="K455" s="256"/>
      <c r="L455" s="256"/>
      <c r="M455" s="256"/>
      <c r="N455" s="256"/>
      <c r="O455" s="256"/>
      <c r="P455" s="256"/>
      <c r="Q455" s="256"/>
      <c r="R455" s="256"/>
      <c r="S455" s="256"/>
      <c r="T455" s="256"/>
      <c r="U455" s="256"/>
      <c r="V455" s="18"/>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c r="BV455" s="5"/>
      <c r="BW455" s="5"/>
      <c r="BX455" s="5"/>
      <c r="BY455" s="5"/>
      <c r="BZ455" s="5"/>
      <c r="CA455" s="5"/>
      <c r="CB455" s="5"/>
      <c r="CC455" s="5"/>
      <c r="CD455" s="5"/>
      <c r="CE455" s="5"/>
      <c r="CF455" s="5"/>
      <c r="CG455" s="5"/>
      <c r="CH455" s="5"/>
      <c r="CI455" s="5"/>
      <c r="CJ455" s="5"/>
      <c r="CK455" s="5"/>
      <c r="CL455" s="5"/>
      <c r="CM455" s="5"/>
      <c r="CN455" s="5"/>
      <c r="CO455" s="5"/>
      <c r="CP455" s="5"/>
      <c r="CQ455" s="5"/>
      <c r="CR455" s="5"/>
      <c r="CS455" s="5"/>
      <c r="CT455" s="5"/>
      <c r="CU455" s="5"/>
      <c r="CV455" s="5"/>
      <c r="CW455" s="5"/>
      <c r="CX455" s="5"/>
      <c r="CY455" s="5"/>
      <c r="CZ455" s="5"/>
      <c r="DA455" s="5"/>
      <c r="DB455" s="5"/>
      <c r="DC455" s="5"/>
      <c r="DD455" s="5"/>
      <c r="DE455" s="5"/>
      <c r="DF455" s="5"/>
      <c r="DG455" s="5"/>
      <c r="DH455" s="5"/>
      <c r="DI455" s="5"/>
      <c r="DJ455" s="5"/>
      <c r="DK455" s="5"/>
      <c r="DL455" s="5"/>
      <c r="DM455" s="5"/>
      <c r="DN455" s="5"/>
      <c r="DO455" s="5"/>
      <c r="DP455" s="5"/>
      <c r="DQ455" s="5"/>
      <c r="DR455" s="5"/>
      <c r="DS455" s="5"/>
      <c r="DT455" s="5"/>
      <c r="DU455" s="5"/>
      <c r="DV455" s="5"/>
      <c r="DW455" s="5"/>
      <c r="DX455" s="5"/>
      <c r="DY455" s="5"/>
      <c r="DZ455" s="5"/>
      <c r="EA455" s="5"/>
      <c r="EB455" s="5"/>
      <c r="EC455" s="5"/>
      <c r="ED455" s="5"/>
      <c r="EE455" s="5"/>
      <c r="EF455" s="5"/>
      <c r="EG455" s="5"/>
      <c r="EH455" s="5"/>
      <c r="EI455" s="5"/>
      <c r="EJ455" s="5"/>
      <c r="EK455" s="5"/>
      <c r="EL455" s="5"/>
      <c r="EM455" s="5"/>
      <c r="EN455" s="5"/>
      <c r="EO455" s="5"/>
      <c r="EP455" s="5"/>
      <c r="EQ455" s="5"/>
      <c r="ER455" s="5"/>
      <c r="ES455" s="5"/>
      <c r="ET455" s="5"/>
      <c r="EU455" s="5"/>
      <c r="EV455" s="5"/>
      <c r="EW455" s="5"/>
      <c r="EX455" s="5"/>
      <c r="EY455" s="5"/>
      <c r="EZ455" s="5"/>
      <c r="FA455" s="5"/>
      <c r="FB455" s="5"/>
      <c r="FC455" s="5"/>
      <c r="FD455" s="5"/>
      <c r="FE455" s="5"/>
      <c r="FF455" s="5"/>
      <c r="FG455" s="5"/>
      <c r="FH455" s="5"/>
      <c r="FI455" s="5"/>
      <c r="FJ455" s="5"/>
      <c r="FK455" s="5"/>
      <c r="FL455" s="5"/>
      <c r="FM455" s="5"/>
      <c r="FN455" s="5"/>
      <c r="FO455" s="5"/>
      <c r="FP455" s="5"/>
      <c r="FQ455" s="5"/>
      <c r="FR455" s="5"/>
      <c r="FS455" s="5"/>
      <c r="FT455" s="5"/>
      <c r="FU455" s="5"/>
      <c r="FV455" s="5"/>
      <c r="FW455" s="5"/>
      <c r="FX455" s="5"/>
      <c r="FY455" s="5"/>
      <c r="FZ455" s="5"/>
      <c r="GA455" s="5"/>
      <c r="GB455" s="5"/>
      <c r="GC455" s="5"/>
      <c r="GD455" s="5"/>
      <c r="GE455" s="5"/>
      <c r="GF455" s="5"/>
      <c r="GG455" s="5"/>
      <c r="GH455" s="5"/>
      <c r="GI455" s="5"/>
      <c r="GJ455" s="5"/>
      <c r="GK455" s="5"/>
      <c r="GL455" s="5"/>
      <c r="GM455" s="5"/>
      <c r="GN455" s="5"/>
      <c r="GO455" s="5"/>
      <c r="GP455" s="5"/>
      <c r="GQ455" s="5"/>
      <c r="GR455" s="5"/>
      <c r="GS455" s="5"/>
      <c r="GT455" s="5"/>
      <c r="GU455" s="5"/>
      <c r="GV455" s="5"/>
      <c r="GW455" s="5"/>
      <c r="GX455" s="5"/>
      <c r="GY455" s="5"/>
      <c r="GZ455" s="5"/>
      <c r="HA455" s="5"/>
      <c r="HB455" s="5"/>
      <c r="HC455" s="5"/>
      <c r="HD455" s="5"/>
      <c r="HE455" s="5"/>
      <c r="HF455" s="5"/>
      <c r="HG455" s="5"/>
      <c r="HH455" s="5"/>
      <c r="HI455" s="5"/>
      <c r="HJ455" s="5"/>
      <c r="HK455" s="5"/>
      <c r="HL455" s="5"/>
      <c r="HM455" s="5"/>
      <c r="HN455" s="5"/>
      <c r="HO455" s="5"/>
      <c r="HP455" s="5"/>
      <c r="HQ455" s="5"/>
      <c r="HR455" s="5"/>
      <c r="HS455" s="5"/>
      <c r="HT455" s="5"/>
      <c r="HU455" s="5"/>
      <c r="HV455" s="5"/>
      <c r="HW455" s="5"/>
      <c r="HX455" s="5"/>
      <c r="HY455" s="5"/>
      <c r="HZ455" s="5"/>
      <c r="IA455" s="5"/>
      <c r="IB455" s="5"/>
      <c r="IC455" s="5"/>
      <c r="ID455" s="5"/>
      <c r="IE455" s="5"/>
      <c r="IF455" s="5"/>
      <c r="IG455" s="5"/>
      <c r="IH455" s="5"/>
      <c r="II455" s="5"/>
      <c r="IJ455" s="5"/>
      <c r="IK455" s="5"/>
      <c r="IL455" s="5"/>
      <c r="IM455" s="5"/>
      <c r="IN455" s="5"/>
      <c r="IO455" s="5"/>
      <c r="IP455" s="5"/>
      <c r="IQ455" s="5"/>
      <c r="IR455" s="5"/>
      <c r="IS455" s="5"/>
      <c r="IT455" s="5"/>
      <c r="IU455" s="5"/>
      <c r="IV455" s="5"/>
      <c r="IW455" s="5"/>
      <c r="IX455" s="5"/>
      <c r="IY455" s="5"/>
      <c r="IZ455" s="5"/>
      <c r="JA455" s="5"/>
      <c r="JB455" s="5"/>
      <c r="JC455" s="5"/>
      <c r="JD455" s="5"/>
      <c r="JE455" s="5"/>
      <c r="JF455" s="5"/>
      <c r="JG455" s="5"/>
      <c r="JH455" s="5"/>
      <c r="JI455" s="5"/>
      <c r="JJ455" s="5"/>
      <c r="JK455" s="5"/>
      <c r="JL455" s="5"/>
      <c r="JM455" s="5"/>
      <c r="JN455" s="5"/>
      <c r="JO455" s="5"/>
      <c r="JP455" s="5"/>
      <c r="JQ455" s="5"/>
      <c r="JR455" s="5"/>
      <c r="JS455" s="5"/>
      <c r="JT455" s="5"/>
      <c r="JU455" s="5"/>
      <c r="JV455" s="5"/>
      <c r="JW455" s="5"/>
      <c r="JX455" s="5"/>
      <c r="JY455" s="5"/>
      <c r="JZ455" s="5"/>
      <c r="KA455" s="5"/>
      <c r="KB455" s="5"/>
      <c r="KC455" s="5"/>
      <c r="KD455" s="5"/>
      <c r="KE455" s="5"/>
      <c r="KF455" s="5"/>
      <c r="KG455" s="5"/>
      <c r="KH455" s="5"/>
      <c r="KI455" s="5"/>
      <c r="KJ455" s="5"/>
      <c r="KK455" s="5"/>
      <c r="KL455" s="5"/>
      <c r="KM455" s="5"/>
      <c r="KN455" s="5"/>
      <c r="KO455" s="5"/>
      <c r="KP455" s="5"/>
      <c r="KQ455" s="5"/>
      <c r="KR455" s="5"/>
      <c r="KS455" s="5"/>
      <c r="KT455" s="5"/>
      <c r="KU455" s="5"/>
      <c r="KV455" s="5"/>
      <c r="KW455" s="5"/>
      <c r="KX455" s="5"/>
      <c r="KY455" s="5"/>
      <c r="KZ455" s="5"/>
      <c r="LA455" s="5"/>
      <c r="LB455" s="5"/>
      <c r="LC455" s="5"/>
      <c r="LD455" s="5"/>
      <c r="LE455" s="5"/>
      <c r="LF455" s="5"/>
      <c r="LG455" s="5"/>
      <c r="LH455" s="5"/>
      <c r="LI455" s="5"/>
      <c r="LJ455" s="5"/>
      <c r="LK455" s="5"/>
      <c r="LL455" s="5"/>
      <c r="LM455" s="5"/>
      <c r="LN455" s="5"/>
      <c r="LO455" s="5"/>
      <c r="LP455" s="5"/>
      <c r="LQ455" s="5"/>
      <c r="LR455" s="5"/>
      <c r="LS455" s="5"/>
      <c r="LT455" s="5"/>
      <c r="LU455" s="5"/>
      <c r="LV455" s="5"/>
      <c r="LW455" s="5"/>
      <c r="LX455" s="5"/>
      <c r="LY455" s="5"/>
      <c r="LZ455" s="5"/>
      <c r="MA455" s="5"/>
      <c r="MB455" s="5"/>
      <c r="MC455" s="5"/>
      <c r="MD455" s="5"/>
      <c r="ME455" s="5"/>
      <c r="MF455" s="5"/>
      <c r="MG455" s="5"/>
      <c r="MH455" s="5"/>
      <c r="MI455" s="5"/>
      <c r="MJ455" s="5"/>
      <c r="MK455" s="5"/>
      <c r="ML455" s="5"/>
      <c r="MM455" s="5"/>
      <c r="MN455" s="5"/>
      <c r="MO455" s="5"/>
      <c r="MP455" s="5"/>
      <c r="MQ455" s="5"/>
      <c r="MR455" s="5"/>
      <c r="MS455" s="5"/>
      <c r="MT455" s="5"/>
      <c r="MU455" s="5"/>
      <c r="MV455" s="5"/>
      <c r="MW455" s="5"/>
      <c r="MX455" s="5"/>
      <c r="MY455" s="5"/>
      <c r="MZ455" s="5"/>
      <c r="NA455" s="5"/>
      <c r="NB455" s="5"/>
      <c r="NC455" s="5"/>
      <c r="ND455" s="5"/>
      <c r="NE455" s="5"/>
      <c r="NF455" s="5"/>
      <c r="NG455" s="5"/>
      <c r="NH455" s="5"/>
      <c r="NI455" s="5"/>
      <c r="NJ455" s="5"/>
      <c r="NK455" s="5"/>
      <c r="NL455" s="5"/>
      <c r="NM455" s="5"/>
      <c r="NN455" s="5"/>
      <c r="NO455" s="5"/>
      <c r="NP455" s="5"/>
      <c r="NQ455" s="5"/>
      <c r="NR455" s="5"/>
      <c r="NS455" s="5"/>
      <c r="NT455" s="5"/>
      <c r="NU455" s="5"/>
      <c r="NV455" s="5"/>
      <c r="NW455" s="5"/>
      <c r="NX455" s="5"/>
      <c r="NY455" s="5"/>
      <c r="NZ455" s="5"/>
      <c r="OA455" s="5"/>
      <c r="OB455" s="5"/>
      <c r="OC455" s="5"/>
      <c r="OD455" s="5"/>
      <c r="OE455" s="5"/>
      <c r="OF455" s="5"/>
      <c r="OG455" s="5"/>
      <c r="OH455" s="5"/>
      <c r="OI455" s="5"/>
      <c r="OJ455" s="5"/>
      <c r="OK455" s="5"/>
      <c r="OL455" s="5"/>
      <c r="OM455" s="5"/>
      <c r="ON455" s="5"/>
      <c r="OO455" s="5"/>
      <c r="OP455" s="5"/>
      <c r="OQ455" s="5"/>
      <c r="OR455" s="5"/>
      <c r="OS455" s="5"/>
      <c r="OT455" s="5"/>
      <c r="OU455" s="5"/>
      <c r="OV455" s="5"/>
      <c r="OW455" s="5"/>
      <c r="OX455" s="5"/>
      <c r="OY455" s="5"/>
      <c r="OZ455" s="5"/>
      <c r="PA455" s="5"/>
      <c r="PB455" s="5"/>
      <c r="PC455" s="5"/>
      <c r="PD455" s="5"/>
      <c r="PE455" s="5"/>
      <c r="PF455" s="5"/>
      <c r="PG455" s="5"/>
      <c r="PH455" s="5"/>
      <c r="PI455" s="5"/>
      <c r="PJ455" s="5"/>
      <c r="PK455" s="5"/>
      <c r="PL455" s="5"/>
      <c r="PM455" s="5"/>
      <c r="PN455" s="5"/>
      <c r="PO455" s="5"/>
      <c r="PP455" s="5"/>
      <c r="PQ455" s="5"/>
      <c r="PR455" s="5"/>
      <c r="PS455" s="5"/>
      <c r="PT455" s="5"/>
      <c r="PU455" s="5"/>
      <c r="PV455" s="5"/>
      <c r="PW455" s="5"/>
      <c r="PX455" s="5"/>
      <c r="PY455" s="5"/>
      <c r="PZ455" s="5"/>
      <c r="QA455" s="5"/>
      <c r="QB455" s="5"/>
      <c r="QC455" s="5"/>
      <c r="QD455" s="5"/>
      <c r="QE455" s="5"/>
      <c r="QF455" s="5"/>
      <c r="QG455" s="5"/>
      <c r="QH455" s="5"/>
      <c r="QI455" s="5"/>
      <c r="QJ455" s="5"/>
      <c r="QK455" s="5"/>
      <c r="QL455" s="5"/>
      <c r="QM455" s="5"/>
      <c r="QN455" s="5"/>
      <c r="QO455" s="5"/>
      <c r="QP455" s="5"/>
      <c r="QQ455" s="5"/>
      <c r="QR455" s="5"/>
      <c r="QS455" s="5"/>
      <c r="QT455" s="5"/>
      <c r="QU455" s="5"/>
      <c r="QV455" s="5"/>
      <c r="QW455" s="5"/>
      <c r="QX455" s="5"/>
      <c r="QY455" s="5"/>
      <c r="QZ455" s="5"/>
      <c r="RA455" s="5"/>
      <c r="RB455" s="5"/>
      <c r="RC455" s="5"/>
      <c r="RD455" s="5"/>
      <c r="RE455" s="5"/>
      <c r="RF455" s="5"/>
      <c r="RG455" s="5"/>
      <c r="RH455" s="5"/>
      <c r="RI455" s="5"/>
      <c r="RJ455" s="5"/>
      <c r="RK455" s="5"/>
      <c r="RL455" s="5"/>
      <c r="RM455" s="5"/>
      <c r="RN455" s="5"/>
      <c r="RO455" s="5"/>
      <c r="RP455" s="5"/>
      <c r="RQ455" s="5"/>
      <c r="RR455" s="5"/>
      <c r="RS455" s="5"/>
      <c r="RT455" s="5"/>
      <c r="RU455" s="5"/>
      <c r="RV455" s="5"/>
      <c r="RW455" s="5"/>
      <c r="RX455" s="5"/>
      <c r="RY455" s="5"/>
      <c r="RZ455" s="5"/>
      <c r="SA455" s="5"/>
      <c r="SB455" s="5"/>
      <c r="SC455" s="5"/>
      <c r="SD455" s="5"/>
      <c r="SE455" s="5"/>
      <c r="SF455" s="5"/>
      <c r="SG455" s="5"/>
      <c r="SH455" s="5"/>
      <c r="SI455" s="5"/>
      <c r="SJ455" s="5"/>
      <c r="SK455" s="5"/>
      <c r="SL455" s="5"/>
      <c r="SM455" s="5"/>
      <c r="SN455" s="5"/>
      <c r="SO455" s="5"/>
      <c r="SP455" s="5"/>
      <c r="SQ455" s="5"/>
      <c r="SR455" s="5"/>
      <c r="SS455" s="5"/>
      <c r="ST455" s="5"/>
      <c r="SU455" s="5"/>
      <c r="SV455" s="5"/>
      <c r="SW455" s="5"/>
      <c r="SX455" s="5"/>
      <c r="SY455" s="5"/>
      <c r="SZ455" s="5"/>
      <c r="TA455" s="5"/>
      <c r="TB455" s="5"/>
      <c r="TC455" s="5"/>
      <c r="TD455" s="5"/>
      <c r="TE455" s="5"/>
      <c r="TF455" s="5"/>
      <c r="TG455" s="5"/>
      <c r="TH455" s="5"/>
      <c r="TI455" s="5"/>
      <c r="TJ455" s="5"/>
      <c r="TK455" s="5"/>
      <c r="TL455" s="5"/>
      <c r="TM455" s="5"/>
      <c r="TN455" s="5"/>
      <c r="TO455" s="5"/>
      <c r="TP455" s="5"/>
      <c r="TQ455" s="5"/>
      <c r="TR455" s="5"/>
      <c r="TS455" s="5"/>
      <c r="TT455" s="5"/>
      <c r="TU455" s="5"/>
      <c r="TV455" s="5"/>
      <c r="TW455" s="5"/>
      <c r="TX455" s="5"/>
      <c r="TY455" s="5"/>
      <c r="TZ455" s="5"/>
      <c r="UA455" s="5"/>
      <c r="UB455" s="5"/>
      <c r="UC455" s="5"/>
      <c r="UD455" s="5"/>
      <c r="UE455" s="5"/>
      <c r="UF455" s="5"/>
      <c r="UG455" s="5"/>
      <c r="UH455" s="5"/>
      <c r="UI455" s="5"/>
      <c r="UJ455" s="5"/>
      <c r="UK455" s="5"/>
      <c r="UL455" s="5"/>
      <c r="UM455" s="5"/>
      <c r="UN455" s="5"/>
      <c r="UO455" s="5"/>
      <c r="UP455" s="5"/>
      <c r="UQ455" s="5"/>
      <c r="UR455" s="5"/>
      <c r="US455" s="5"/>
      <c r="UT455" s="5"/>
      <c r="UU455" s="5"/>
      <c r="UV455" s="5"/>
      <c r="UW455" s="5"/>
      <c r="UX455" s="5"/>
      <c r="UY455" s="5"/>
      <c r="UZ455" s="5"/>
      <c r="VA455" s="5"/>
      <c r="VB455" s="5"/>
      <c r="VC455" s="5"/>
      <c r="VD455" s="5"/>
      <c r="VE455" s="5"/>
      <c r="VF455" s="5"/>
      <c r="VG455" s="5"/>
      <c r="VH455" s="5"/>
      <c r="VI455" s="5"/>
      <c r="VJ455" s="5"/>
      <c r="VK455" s="5"/>
      <c r="VL455" s="5"/>
      <c r="VM455" s="5"/>
      <c r="VN455" s="5"/>
      <c r="VO455" s="5"/>
      <c r="VP455" s="5"/>
      <c r="VQ455" s="5"/>
      <c r="VR455" s="5"/>
      <c r="VS455" s="5"/>
      <c r="VT455" s="5"/>
      <c r="VU455" s="5"/>
      <c r="VV455" s="5"/>
      <c r="VW455" s="5"/>
      <c r="VX455" s="5"/>
      <c r="VY455" s="5"/>
      <c r="VZ455" s="5"/>
      <c r="WA455" s="5"/>
      <c r="WB455" s="5"/>
      <c r="WC455" s="5"/>
      <c r="WD455" s="5"/>
      <c r="WE455" s="5"/>
      <c r="WF455" s="5"/>
      <c r="WG455" s="5"/>
      <c r="WH455" s="5"/>
      <c r="WI455" s="5"/>
      <c r="WJ455" s="5"/>
      <c r="WK455" s="5"/>
      <c r="WL455" s="5"/>
      <c r="WM455" s="5"/>
      <c r="WN455" s="5"/>
      <c r="WO455" s="5"/>
      <c r="WP455" s="5"/>
      <c r="WQ455" s="5"/>
      <c r="WR455" s="5"/>
      <c r="WS455" s="5"/>
      <c r="WT455" s="5"/>
      <c r="WU455" s="5"/>
      <c r="WV455" s="5"/>
      <c r="WW455" s="5"/>
      <c r="WX455" s="5"/>
      <c r="WY455" s="5"/>
      <c r="WZ455" s="5"/>
      <c r="XA455" s="5"/>
      <c r="XB455" s="5"/>
      <c r="XC455" s="5"/>
      <c r="XD455" s="5"/>
      <c r="XE455" s="5"/>
      <c r="XF455" s="5"/>
      <c r="XG455" s="5"/>
      <c r="XH455" s="5"/>
      <c r="XI455" s="5"/>
      <c r="XJ455" s="5"/>
      <c r="XK455" s="5"/>
      <c r="XL455" s="5"/>
      <c r="XM455" s="5"/>
      <c r="XN455" s="5"/>
      <c r="XO455" s="5"/>
      <c r="XP455" s="5"/>
      <c r="XQ455" s="5"/>
      <c r="XR455" s="5"/>
      <c r="XS455" s="5"/>
      <c r="XT455" s="5"/>
      <c r="XU455" s="5"/>
      <c r="XV455" s="5"/>
      <c r="XW455" s="5"/>
      <c r="XX455" s="5"/>
      <c r="XY455" s="5"/>
      <c r="XZ455" s="5"/>
      <c r="YA455" s="5"/>
      <c r="YB455" s="5"/>
      <c r="YC455" s="5"/>
      <c r="YD455" s="5"/>
      <c r="YE455" s="5"/>
      <c r="YF455" s="5"/>
      <c r="YG455" s="5"/>
      <c r="YH455" s="5"/>
      <c r="YI455" s="5"/>
      <c r="YJ455" s="5"/>
      <c r="YK455" s="5"/>
      <c r="YL455" s="5"/>
      <c r="YM455" s="5"/>
      <c r="YN455" s="5"/>
      <c r="YO455" s="5"/>
      <c r="YP455" s="5"/>
      <c r="YQ455" s="5"/>
      <c r="YR455" s="5"/>
      <c r="YS455" s="5"/>
      <c r="YT455" s="5"/>
      <c r="YU455" s="5"/>
      <c r="YV455" s="5"/>
      <c r="YW455" s="5"/>
      <c r="YX455" s="5"/>
      <c r="YY455" s="5"/>
      <c r="YZ455" s="5"/>
      <c r="ZA455" s="5"/>
      <c r="ZB455" s="5"/>
      <c r="ZC455" s="5"/>
      <c r="ZD455" s="5"/>
      <c r="ZE455" s="5"/>
      <c r="ZF455" s="5"/>
      <c r="ZG455" s="5"/>
      <c r="ZH455" s="5"/>
      <c r="ZI455" s="5"/>
      <c r="ZJ455" s="5"/>
      <c r="ZK455" s="5"/>
      <c r="ZL455" s="5"/>
      <c r="ZM455" s="5"/>
      <c r="ZN455" s="5"/>
      <c r="ZO455" s="5"/>
      <c r="ZP455" s="5"/>
      <c r="ZQ455" s="5"/>
      <c r="ZR455" s="5"/>
      <c r="ZS455" s="5"/>
      <c r="ZT455" s="5"/>
      <c r="ZU455" s="5"/>
      <c r="ZV455" s="5"/>
      <c r="ZW455" s="5"/>
      <c r="ZX455" s="5"/>
      <c r="ZY455" s="5"/>
      <c r="ZZ455" s="5"/>
      <c r="AAA455" s="5"/>
      <c r="AAB455" s="5"/>
      <c r="AAC455" s="5"/>
      <c r="AAD455" s="5"/>
      <c r="AAE455" s="5"/>
      <c r="AAF455" s="5"/>
      <c r="AAG455" s="5"/>
      <c r="AAH455" s="5"/>
      <c r="AAI455" s="5"/>
      <c r="AAJ455" s="5"/>
      <c r="AAK455" s="5"/>
      <c r="AAL455" s="5"/>
      <c r="AAM455" s="5"/>
      <c r="AAN455" s="5"/>
      <c r="AAO455" s="5"/>
      <c r="AAP455" s="5"/>
      <c r="AAQ455" s="5"/>
      <c r="AAR455" s="5"/>
      <c r="AAS455" s="5"/>
      <c r="AAT455" s="5"/>
      <c r="AAU455" s="5"/>
      <c r="AAV455" s="5"/>
      <c r="AAW455" s="5"/>
      <c r="AAX455" s="5"/>
      <c r="AAY455" s="5"/>
      <c r="AAZ455" s="5"/>
      <c r="ABA455" s="5"/>
      <c r="ABB455" s="5"/>
      <c r="ABC455" s="5"/>
      <c r="ABD455" s="5"/>
      <c r="ABE455" s="5"/>
      <c r="ABF455" s="5"/>
      <c r="ABG455" s="5"/>
      <c r="ABH455" s="5"/>
      <c r="ABI455" s="5"/>
      <c r="ABJ455" s="5"/>
      <c r="ABK455" s="5"/>
      <c r="ABL455" s="5"/>
      <c r="ABM455" s="5"/>
      <c r="ABN455" s="5"/>
      <c r="ABO455" s="5"/>
      <c r="ABP455" s="5"/>
      <c r="ABQ455" s="5"/>
      <c r="ABR455" s="5"/>
      <c r="ABS455" s="5"/>
      <c r="ABT455" s="5"/>
      <c r="ABU455" s="5"/>
      <c r="ABV455" s="5"/>
      <c r="ABW455" s="5"/>
      <c r="ABX455" s="5"/>
      <c r="ABY455" s="5"/>
      <c r="ABZ455" s="5"/>
      <c r="ACA455" s="5"/>
      <c r="ACB455" s="5"/>
      <c r="ACC455" s="5"/>
      <c r="ACD455" s="5"/>
      <c r="ACE455" s="5"/>
      <c r="ACF455" s="5"/>
      <c r="ACG455" s="5"/>
      <c r="ACH455" s="5"/>
      <c r="ACI455" s="5"/>
      <c r="ACJ455" s="5"/>
      <c r="ACK455" s="5"/>
      <c r="ACL455" s="5"/>
      <c r="ACM455" s="5"/>
      <c r="ACN455" s="5"/>
      <c r="ACO455" s="5"/>
      <c r="ACP455" s="5"/>
      <c r="ACQ455" s="5"/>
      <c r="ACR455" s="5"/>
      <c r="ACS455" s="5"/>
      <c r="ACT455" s="5"/>
      <c r="ACU455" s="5"/>
      <c r="ACV455" s="5"/>
      <c r="ACW455" s="5"/>
      <c r="ACX455" s="5"/>
      <c r="ACY455" s="5"/>
      <c r="ACZ455" s="5"/>
      <c r="ADA455" s="5"/>
      <c r="ADB455" s="5"/>
      <c r="ADC455" s="5"/>
      <c r="ADD455" s="5"/>
      <c r="ADE455" s="5"/>
      <c r="ADF455" s="5"/>
      <c r="ADG455" s="5"/>
      <c r="ADH455" s="5"/>
      <c r="ADI455" s="5"/>
      <c r="ADJ455" s="5"/>
      <c r="ADK455" s="5"/>
      <c r="ADL455" s="5"/>
      <c r="ADM455" s="5"/>
      <c r="ADN455" s="5"/>
      <c r="ADO455" s="5"/>
      <c r="ADP455" s="5"/>
      <c r="ADQ455" s="5"/>
      <c r="ADR455" s="5"/>
      <c r="ADS455" s="5"/>
      <c r="ADT455" s="5"/>
      <c r="ADU455" s="5"/>
      <c r="ADV455" s="5"/>
      <c r="ADW455" s="5"/>
      <c r="ADX455" s="5"/>
      <c r="ADY455" s="5"/>
      <c r="ADZ455" s="5"/>
      <c r="AEA455" s="5"/>
      <c r="AEB455" s="5"/>
      <c r="AEC455" s="5"/>
      <c r="AED455" s="5"/>
      <c r="AEE455" s="5"/>
      <c r="AEF455" s="5"/>
      <c r="AEG455" s="5"/>
      <c r="AEH455" s="5"/>
      <c r="AEI455" s="5"/>
      <c r="AEJ455" s="5"/>
      <c r="AEK455" s="5"/>
      <c r="AEL455" s="5"/>
      <c r="AEM455" s="5"/>
      <c r="AEN455" s="5"/>
      <c r="AEO455" s="5"/>
      <c r="AEP455" s="5"/>
      <c r="AEQ455" s="5"/>
      <c r="AER455" s="5"/>
      <c r="AES455" s="5"/>
      <c r="AET455" s="5"/>
      <c r="AEU455" s="5"/>
      <c r="AEV455" s="5"/>
      <c r="AEW455" s="5"/>
      <c r="AEX455" s="5"/>
      <c r="AEY455" s="5"/>
      <c r="AEZ455" s="5"/>
      <c r="AFA455" s="5"/>
      <c r="AFB455" s="5"/>
      <c r="AFC455" s="5"/>
      <c r="AFD455" s="5"/>
      <c r="AFE455" s="5"/>
      <c r="AFF455" s="5"/>
      <c r="AFG455" s="5"/>
      <c r="AFH455" s="5"/>
      <c r="AFI455" s="5"/>
      <c r="AFJ455" s="5"/>
      <c r="AFK455" s="5"/>
      <c r="AFL455" s="5"/>
      <c r="AFM455" s="5"/>
      <c r="AFN455" s="5"/>
      <c r="AFO455" s="5"/>
      <c r="AFP455" s="5"/>
      <c r="AFQ455" s="5"/>
      <c r="AFR455" s="5"/>
      <c r="AFS455" s="5"/>
      <c r="AFT455" s="5"/>
      <c r="AFU455" s="5"/>
      <c r="AFV455" s="5"/>
      <c r="AFW455" s="5"/>
      <c r="AFX455" s="5"/>
      <c r="AFY455" s="5"/>
      <c r="AFZ455" s="5"/>
      <c r="AGA455" s="5"/>
      <c r="AGB455" s="5"/>
      <c r="AGC455" s="5"/>
      <c r="AGD455" s="5"/>
      <c r="AGE455" s="5"/>
      <c r="AGF455" s="5"/>
      <c r="AGG455" s="5"/>
      <c r="AGH455" s="5"/>
      <c r="AGI455" s="5"/>
      <c r="AGJ455" s="5"/>
      <c r="AGK455" s="5"/>
      <c r="AGL455" s="5"/>
      <c r="AGM455" s="5"/>
      <c r="AGN455" s="5"/>
      <c r="AGO455" s="5"/>
      <c r="AGP455" s="5"/>
      <c r="AGQ455" s="5"/>
      <c r="AGR455" s="5"/>
      <c r="AGS455" s="5"/>
      <c r="AGT455" s="5"/>
      <c r="AGU455" s="5"/>
      <c r="AGV455" s="5"/>
      <c r="AGW455" s="5"/>
      <c r="AGX455" s="5"/>
      <c r="AGY455" s="5"/>
      <c r="AGZ455" s="5"/>
      <c r="AHA455" s="5"/>
      <c r="AHB455" s="5"/>
      <c r="AHC455" s="5"/>
      <c r="AHD455" s="5"/>
      <c r="AHE455" s="5"/>
      <c r="AHF455" s="5"/>
      <c r="AHG455" s="5"/>
      <c r="AHH455" s="5"/>
      <c r="AHI455" s="5"/>
      <c r="AHJ455" s="5"/>
      <c r="AHK455" s="5"/>
      <c r="AHL455" s="5"/>
      <c r="AHM455" s="5"/>
      <c r="AHN455" s="5"/>
      <c r="AHO455" s="5"/>
      <c r="AHP455" s="5"/>
      <c r="AHQ455" s="5"/>
      <c r="AHR455" s="5"/>
      <c r="AHS455" s="5"/>
      <c r="AHT455" s="5"/>
      <c r="AHU455" s="5"/>
      <c r="AHV455" s="5"/>
      <c r="AHW455" s="5"/>
      <c r="AHX455" s="5"/>
      <c r="AHY455" s="5"/>
      <c r="AHZ455" s="5"/>
      <c r="AIA455" s="5"/>
      <c r="AIB455" s="5"/>
      <c r="AIC455" s="5"/>
      <c r="AID455" s="5"/>
      <c r="AIE455" s="5"/>
      <c r="AIF455" s="5"/>
      <c r="AIG455" s="5"/>
      <c r="AIH455" s="5"/>
      <c r="AII455" s="5"/>
      <c r="AIJ455" s="5"/>
      <c r="AIK455" s="5"/>
      <c r="AIL455" s="5"/>
      <c r="AIM455" s="5"/>
      <c r="AIN455" s="5"/>
      <c r="AIO455" s="5"/>
      <c r="AIP455" s="5"/>
      <c r="AIQ455" s="5"/>
      <c r="AIR455" s="5"/>
      <c r="AIS455" s="5"/>
      <c r="AIT455" s="5"/>
      <c r="AIU455" s="5"/>
      <c r="AIV455" s="5"/>
      <c r="AIW455" s="5"/>
      <c r="AIX455" s="5"/>
      <c r="AIY455" s="5"/>
      <c r="AIZ455" s="5"/>
      <c r="AJA455" s="5"/>
      <c r="AJB455" s="5"/>
      <c r="AJC455" s="5"/>
      <c r="AJD455" s="5"/>
      <c r="AJE455" s="5"/>
      <c r="AJF455" s="5"/>
      <c r="AJG455" s="5"/>
      <c r="AJH455" s="5"/>
      <c r="AJI455" s="5"/>
      <c r="AJJ455" s="5"/>
      <c r="AJK455" s="5"/>
      <c r="AJL455" s="5"/>
      <c r="AJM455" s="5"/>
      <c r="AJN455" s="5"/>
      <c r="AJO455" s="5"/>
      <c r="AJP455" s="5"/>
      <c r="AJQ455" s="5"/>
      <c r="AJR455" s="5"/>
      <c r="AJS455" s="5"/>
      <c r="AJT455" s="5"/>
      <c r="AJU455" s="5"/>
      <c r="AJV455" s="5"/>
      <c r="AJW455" s="5"/>
      <c r="AJX455" s="5"/>
      <c r="AJY455" s="5"/>
      <c r="AJZ455" s="5"/>
      <c r="AKA455" s="5"/>
      <c r="AKB455" s="5"/>
      <c r="AKC455" s="5"/>
      <c r="AKD455" s="5"/>
      <c r="AKE455" s="5"/>
      <c r="AKF455" s="5"/>
      <c r="AKG455" s="5"/>
      <c r="AKH455" s="5"/>
      <c r="AKI455" s="5"/>
      <c r="AKJ455" s="5"/>
      <c r="AKK455" s="5"/>
      <c r="AKL455" s="5"/>
      <c r="AKM455" s="5"/>
      <c r="AKN455" s="5"/>
      <c r="AKO455" s="5"/>
      <c r="AKP455" s="5"/>
      <c r="AKQ455" s="5"/>
      <c r="AKR455" s="5"/>
      <c r="AKS455" s="5"/>
      <c r="AKT455" s="5"/>
      <c r="AKU455" s="5"/>
      <c r="AKV455" s="5"/>
      <c r="AKW455" s="5"/>
      <c r="AKX455" s="5"/>
      <c r="AKY455" s="5"/>
      <c r="AKZ455" s="5"/>
      <c r="ALA455" s="5"/>
      <c r="ALB455" s="5"/>
      <c r="ALC455" s="5"/>
      <c r="ALD455" s="5"/>
      <c r="ALE455" s="5"/>
      <c r="ALF455" s="5"/>
      <c r="ALG455" s="5"/>
      <c r="ALH455" s="5"/>
      <c r="ALI455" s="5"/>
      <c r="ALJ455" s="5"/>
      <c r="ALK455" s="5"/>
      <c r="ALL455" s="5"/>
      <c r="ALM455" s="5"/>
      <c r="ALN455" s="5"/>
      <c r="ALO455" s="5"/>
      <c r="ALP455" s="5"/>
      <c r="ALQ455" s="5"/>
      <c r="ALR455" s="5"/>
      <c r="ALS455" s="5"/>
      <c r="ALT455" s="5"/>
      <c r="ALU455" s="5"/>
      <c r="ALV455" s="5"/>
      <c r="ALW455" s="5"/>
      <c r="ALX455" s="5"/>
      <c r="ALY455" s="5"/>
      <c r="ALZ455" s="5"/>
      <c r="AMA455" s="5"/>
      <c r="AMB455" s="5"/>
      <c r="AMC455" s="5"/>
      <c r="AMD455" s="5"/>
      <c r="AME455" s="5"/>
      <c r="AMF455" s="5"/>
      <c r="AMG455" s="5"/>
      <c r="AMH455" s="5"/>
      <c r="AMI455" s="5"/>
      <c r="AMJ455" s="5"/>
      <c r="AMK455" s="5"/>
    </row>
    <row r="456" spans="1:1025" ht="54" customHeight="1">
      <c r="A456" s="45">
        <v>1</v>
      </c>
      <c r="B456" s="117" t="s">
        <v>402</v>
      </c>
      <c r="C456" s="118">
        <v>1972</v>
      </c>
      <c r="D456" s="118" t="s">
        <v>37</v>
      </c>
      <c r="E456" s="186" t="s">
        <v>330</v>
      </c>
      <c r="F456" s="118">
        <v>2</v>
      </c>
      <c r="G456" s="118">
        <v>3</v>
      </c>
      <c r="H456" s="297">
        <v>572.20000000000005</v>
      </c>
      <c r="I456" s="297">
        <v>501.6</v>
      </c>
      <c r="J456" s="297">
        <v>472.5</v>
      </c>
      <c r="K456" s="297">
        <v>20</v>
      </c>
      <c r="L456" s="295">
        <v>1294854.08</v>
      </c>
      <c r="M456" s="118" t="s">
        <v>37</v>
      </c>
      <c r="N456" s="118" t="s">
        <v>37</v>
      </c>
      <c r="O456" s="118" t="s">
        <v>37</v>
      </c>
      <c r="P456" s="135">
        <v>1294854.08</v>
      </c>
      <c r="Q456" s="118" t="s">
        <v>37</v>
      </c>
      <c r="R456" s="44" t="s">
        <v>707</v>
      </c>
      <c r="S456" s="68">
        <v>2581.4499999999998</v>
      </c>
      <c r="T456" s="46">
        <v>5330.68</v>
      </c>
      <c r="U456" s="47">
        <v>2016</v>
      </c>
      <c r="V456" s="11">
        <v>2</v>
      </c>
      <c r="W456" s="1">
        <v>1</v>
      </c>
    </row>
    <row r="457" spans="1:1025" s="5" customFormat="1" ht="35.25" customHeight="1">
      <c r="A457" s="257" t="s">
        <v>708</v>
      </c>
      <c r="B457" s="258"/>
      <c r="C457" s="258"/>
      <c r="D457" s="258"/>
      <c r="E457" s="258"/>
      <c r="F457" s="258"/>
      <c r="G457" s="259"/>
      <c r="H457" s="328">
        <v>572.20000000000005</v>
      </c>
      <c r="I457" s="327">
        <v>501.6</v>
      </c>
      <c r="J457" s="327">
        <v>472.5</v>
      </c>
      <c r="K457" s="333">
        <v>20</v>
      </c>
      <c r="L457" s="327">
        <v>1294854.08</v>
      </c>
      <c r="M457" s="75">
        <v>0</v>
      </c>
      <c r="N457" s="75">
        <v>0</v>
      </c>
      <c r="O457" s="75">
        <v>0</v>
      </c>
      <c r="P457" s="74">
        <v>1294854.08</v>
      </c>
      <c r="Q457" s="75">
        <v>0</v>
      </c>
      <c r="R457" s="77" t="s">
        <v>105</v>
      </c>
      <c r="S457" s="75" t="s">
        <v>105</v>
      </c>
      <c r="T457" s="218" t="s">
        <v>105</v>
      </c>
      <c r="U457" s="76" t="s">
        <v>105</v>
      </c>
      <c r="V457" s="18"/>
    </row>
    <row r="458" spans="1:1025" s="172" customFormat="1" ht="25.5" customHeight="1">
      <c r="A458" s="256" t="s">
        <v>709</v>
      </c>
      <c r="B458" s="256"/>
      <c r="C458" s="256"/>
      <c r="D458" s="256"/>
      <c r="E458" s="256"/>
      <c r="F458" s="256"/>
      <c r="G458" s="256"/>
      <c r="H458" s="256"/>
      <c r="I458" s="256"/>
      <c r="J458" s="256"/>
      <c r="K458" s="256"/>
      <c r="L458" s="256"/>
      <c r="M458" s="256"/>
      <c r="N458" s="256"/>
      <c r="O458" s="256"/>
      <c r="P458" s="256"/>
      <c r="Q458" s="256"/>
      <c r="R458" s="256"/>
      <c r="S458" s="256"/>
      <c r="T458" s="256"/>
      <c r="U458" s="256"/>
      <c r="V458" s="18"/>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c r="FL458" s="5"/>
      <c r="FM458" s="5"/>
      <c r="FN458" s="5"/>
      <c r="FO458" s="5"/>
      <c r="FP458" s="5"/>
      <c r="FQ458" s="5"/>
      <c r="FR458" s="5"/>
      <c r="FS458" s="5"/>
      <c r="FT458" s="5"/>
      <c r="FU458" s="5"/>
      <c r="FV458" s="5"/>
      <c r="FW458" s="5"/>
      <c r="FX458" s="5"/>
      <c r="FY458" s="5"/>
      <c r="FZ458" s="5"/>
      <c r="GA458" s="5"/>
      <c r="GB458" s="5"/>
      <c r="GC458" s="5"/>
      <c r="GD458" s="5"/>
      <c r="GE458" s="5"/>
      <c r="GF458" s="5"/>
      <c r="GG458" s="5"/>
      <c r="GH458" s="5"/>
      <c r="GI458" s="5"/>
      <c r="GJ458" s="5"/>
      <c r="GK458" s="5"/>
      <c r="GL458" s="5"/>
      <c r="GM458" s="5"/>
      <c r="GN458" s="5"/>
      <c r="GO458" s="5"/>
      <c r="GP458" s="5"/>
      <c r="GQ458" s="5"/>
      <c r="GR458" s="5"/>
      <c r="GS458" s="5"/>
      <c r="GT458" s="5"/>
      <c r="GU458" s="5"/>
      <c r="GV458" s="5"/>
      <c r="GW458" s="5"/>
      <c r="GX458" s="5"/>
      <c r="GY458" s="5"/>
      <c r="GZ458" s="5"/>
      <c r="HA458" s="5"/>
      <c r="HB458" s="5"/>
      <c r="HC458" s="5"/>
      <c r="HD458" s="5"/>
      <c r="HE458" s="5"/>
      <c r="HF458" s="5"/>
      <c r="HG458" s="5"/>
      <c r="HH458" s="5"/>
      <c r="HI458" s="5"/>
      <c r="HJ458" s="5"/>
      <c r="HK458" s="5"/>
      <c r="HL458" s="5"/>
      <c r="HM458" s="5"/>
      <c r="HN458" s="5"/>
      <c r="HO458" s="5"/>
      <c r="HP458" s="5"/>
      <c r="HQ458" s="5"/>
      <c r="HR458" s="5"/>
      <c r="HS458" s="5"/>
      <c r="HT458" s="5"/>
      <c r="HU458" s="5"/>
      <c r="HV458" s="5"/>
      <c r="HW458" s="5"/>
      <c r="HX458" s="5"/>
      <c r="HY458" s="5"/>
      <c r="HZ458" s="5"/>
      <c r="IA458" s="5"/>
      <c r="IB458" s="5"/>
      <c r="IC458" s="5"/>
      <c r="ID458" s="5"/>
      <c r="IE458" s="5"/>
      <c r="IF458" s="5"/>
      <c r="IG458" s="5"/>
      <c r="IH458" s="5"/>
      <c r="II458" s="5"/>
      <c r="IJ458" s="5"/>
      <c r="IK458" s="5"/>
      <c r="IL458" s="5"/>
      <c r="IM458" s="5"/>
      <c r="IN458" s="5"/>
      <c r="IO458" s="5"/>
      <c r="IP458" s="5"/>
      <c r="IQ458" s="5"/>
      <c r="IR458" s="5"/>
      <c r="IS458" s="5"/>
      <c r="IT458" s="5"/>
      <c r="IU458" s="5"/>
      <c r="IV458" s="5"/>
      <c r="IW458" s="5"/>
      <c r="IX458" s="5"/>
      <c r="IY458" s="5"/>
      <c r="IZ458" s="5"/>
      <c r="JA458" s="5"/>
      <c r="JB458" s="5"/>
      <c r="JC458" s="5"/>
      <c r="JD458" s="5"/>
      <c r="JE458" s="5"/>
      <c r="JF458" s="5"/>
      <c r="JG458" s="5"/>
      <c r="JH458" s="5"/>
      <c r="JI458" s="5"/>
      <c r="JJ458" s="5"/>
      <c r="JK458" s="5"/>
      <c r="JL458" s="5"/>
      <c r="JM458" s="5"/>
      <c r="JN458" s="5"/>
      <c r="JO458" s="5"/>
      <c r="JP458" s="5"/>
      <c r="JQ458" s="5"/>
      <c r="JR458" s="5"/>
      <c r="JS458" s="5"/>
      <c r="JT458" s="5"/>
      <c r="JU458" s="5"/>
      <c r="JV458" s="5"/>
      <c r="JW458" s="5"/>
      <c r="JX458" s="5"/>
      <c r="JY458" s="5"/>
      <c r="JZ458" s="5"/>
      <c r="KA458" s="5"/>
      <c r="KB458" s="5"/>
      <c r="KC458" s="5"/>
      <c r="KD458" s="5"/>
      <c r="KE458" s="5"/>
      <c r="KF458" s="5"/>
      <c r="KG458" s="5"/>
      <c r="KH458" s="5"/>
      <c r="KI458" s="5"/>
      <c r="KJ458" s="5"/>
      <c r="KK458" s="5"/>
      <c r="KL458" s="5"/>
      <c r="KM458" s="5"/>
      <c r="KN458" s="5"/>
      <c r="KO458" s="5"/>
      <c r="KP458" s="5"/>
      <c r="KQ458" s="5"/>
      <c r="KR458" s="5"/>
      <c r="KS458" s="5"/>
      <c r="KT458" s="5"/>
      <c r="KU458" s="5"/>
      <c r="KV458" s="5"/>
      <c r="KW458" s="5"/>
      <c r="KX458" s="5"/>
      <c r="KY458" s="5"/>
      <c r="KZ458" s="5"/>
      <c r="LA458" s="5"/>
      <c r="LB458" s="5"/>
      <c r="LC458" s="5"/>
      <c r="LD458" s="5"/>
      <c r="LE458" s="5"/>
      <c r="LF458" s="5"/>
      <c r="LG458" s="5"/>
      <c r="LH458" s="5"/>
      <c r="LI458" s="5"/>
      <c r="LJ458" s="5"/>
      <c r="LK458" s="5"/>
      <c r="LL458" s="5"/>
      <c r="LM458" s="5"/>
      <c r="LN458" s="5"/>
      <c r="LO458" s="5"/>
      <c r="LP458" s="5"/>
      <c r="LQ458" s="5"/>
      <c r="LR458" s="5"/>
      <c r="LS458" s="5"/>
      <c r="LT458" s="5"/>
      <c r="LU458" s="5"/>
      <c r="LV458" s="5"/>
      <c r="LW458" s="5"/>
      <c r="LX458" s="5"/>
      <c r="LY458" s="5"/>
      <c r="LZ458" s="5"/>
      <c r="MA458" s="5"/>
      <c r="MB458" s="5"/>
      <c r="MC458" s="5"/>
      <c r="MD458" s="5"/>
      <c r="ME458" s="5"/>
      <c r="MF458" s="5"/>
      <c r="MG458" s="5"/>
      <c r="MH458" s="5"/>
      <c r="MI458" s="5"/>
      <c r="MJ458" s="5"/>
      <c r="MK458" s="5"/>
      <c r="ML458" s="5"/>
      <c r="MM458" s="5"/>
      <c r="MN458" s="5"/>
      <c r="MO458" s="5"/>
      <c r="MP458" s="5"/>
      <c r="MQ458" s="5"/>
      <c r="MR458" s="5"/>
      <c r="MS458" s="5"/>
      <c r="MT458" s="5"/>
      <c r="MU458" s="5"/>
      <c r="MV458" s="5"/>
      <c r="MW458" s="5"/>
      <c r="MX458" s="5"/>
      <c r="MY458" s="5"/>
      <c r="MZ458" s="5"/>
      <c r="NA458" s="5"/>
      <c r="NB458" s="5"/>
      <c r="NC458" s="5"/>
      <c r="ND458" s="5"/>
      <c r="NE458" s="5"/>
      <c r="NF458" s="5"/>
      <c r="NG458" s="5"/>
      <c r="NH458" s="5"/>
      <c r="NI458" s="5"/>
      <c r="NJ458" s="5"/>
      <c r="NK458" s="5"/>
      <c r="NL458" s="5"/>
      <c r="NM458" s="5"/>
      <c r="NN458" s="5"/>
      <c r="NO458" s="5"/>
      <c r="NP458" s="5"/>
      <c r="NQ458" s="5"/>
      <c r="NR458" s="5"/>
      <c r="NS458" s="5"/>
      <c r="NT458" s="5"/>
      <c r="NU458" s="5"/>
      <c r="NV458" s="5"/>
      <c r="NW458" s="5"/>
      <c r="NX458" s="5"/>
      <c r="NY458" s="5"/>
      <c r="NZ458" s="5"/>
      <c r="OA458" s="5"/>
      <c r="OB458" s="5"/>
      <c r="OC458" s="5"/>
      <c r="OD458" s="5"/>
      <c r="OE458" s="5"/>
      <c r="OF458" s="5"/>
      <c r="OG458" s="5"/>
      <c r="OH458" s="5"/>
      <c r="OI458" s="5"/>
      <c r="OJ458" s="5"/>
      <c r="OK458" s="5"/>
      <c r="OL458" s="5"/>
      <c r="OM458" s="5"/>
      <c r="ON458" s="5"/>
      <c r="OO458" s="5"/>
      <c r="OP458" s="5"/>
      <c r="OQ458" s="5"/>
      <c r="OR458" s="5"/>
      <c r="OS458" s="5"/>
      <c r="OT458" s="5"/>
      <c r="OU458" s="5"/>
      <c r="OV458" s="5"/>
      <c r="OW458" s="5"/>
      <c r="OX458" s="5"/>
      <c r="OY458" s="5"/>
      <c r="OZ458" s="5"/>
      <c r="PA458" s="5"/>
      <c r="PB458" s="5"/>
      <c r="PC458" s="5"/>
      <c r="PD458" s="5"/>
      <c r="PE458" s="5"/>
      <c r="PF458" s="5"/>
      <c r="PG458" s="5"/>
      <c r="PH458" s="5"/>
      <c r="PI458" s="5"/>
      <c r="PJ458" s="5"/>
      <c r="PK458" s="5"/>
      <c r="PL458" s="5"/>
      <c r="PM458" s="5"/>
      <c r="PN458" s="5"/>
      <c r="PO458" s="5"/>
      <c r="PP458" s="5"/>
      <c r="PQ458" s="5"/>
      <c r="PR458" s="5"/>
      <c r="PS458" s="5"/>
      <c r="PT458" s="5"/>
      <c r="PU458" s="5"/>
      <c r="PV458" s="5"/>
      <c r="PW458" s="5"/>
      <c r="PX458" s="5"/>
      <c r="PY458" s="5"/>
      <c r="PZ458" s="5"/>
      <c r="QA458" s="5"/>
      <c r="QB458" s="5"/>
      <c r="QC458" s="5"/>
      <c r="QD458" s="5"/>
      <c r="QE458" s="5"/>
      <c r="QF458" s="5"/>
      <c r="QG458" s="5"/>
      <c r="QH458" s="5"/>
      <c r="QI458" s="5"/>
      <c r="QJ458" s="5"/>
      <c r="QK458" s="5"/>
      <c r="QL458" s="5"/>
      <c r="QM458" s="5"/>
      <c r="QN458" s="5"/>
      <c r="QO458" s="5"/>
      <c r="QP458" s="5"/>
      <c r="QQ458" s="5"/>
      <c r="QR458" s="5"/>
      <c r="QS458" s="5"/>
      <c r="QT458" s="5"/>
      <c r="QU458" s="5"/>
      <c r="QV458" s="5"/>
      <c r="QW458" s="5"/>
      <c r="QX458" s="5"/>
      <c r="QY458" s="5"/>
      <c r="QZ458" s="5"/>
      <c r="RA458" s="5"/>
      <c r="RB458" s="5"/>
      <c r="RC458" s="5"/>
      <c r="RD458" s="5"/>
      <c r="RE458" s="5"/>
      <c r="RF458" s="5"/>
      <c r="RG458" s="5"/>
      <c r="RH458" s="5"/>
      <c r="RI458" s="5"/>
      <c r="RJ458" s="5"/>
      <c r="RK458" s="5"/>
      <c r="RL458" s="5"/>
      <c r="RM458" s="5"/>
      <c r="RN458" s="5"/>
      <c r="RO458" s="5"/>
      <c r="RP458" s="5"/>
      <c r="RQ458" s="5"/>
      <c r="RR458" s="5"/>
      <c r="RS458" s="5"/>
      <c r="RT458" s="5"/>
      <c r="RU458" s="5"/>
      <c r="RV458" s="5"/>
      <c r="RW458" s="5"/>
      <c r="RX458" s="5"/>
      <c r="RY458" s="5"/>
      <c r="RZ458" s="5"/>
      <c r="SA458" s="5"/>
      <c r="SB458" s="5"/>
      <c r="SC458" s="5"/>
      <c r="SD458" s="5"/>
      <c r="SE458" s="5"/>
      <c r="SF458" s="5"/>
      <c r="SG458" s="5"/>
      <c r="SH458" s="5"/>
      <c r="SI458" s="5"/>
      <c r="SJ458" s="5"/>
      <c r="SK458" s="5"/>
      <c r="SL458" s="5"/>
      <c r="SM458" s="5"/>
      <c r="SN458" s="5"/>
      <c r="SO458" s="5"/>
      <c r="SP458" s="5"/>
      <c r="SQ458" s="5"/>
      <c r="SR458" s="5"/>
      <c r="SS458" s="5"/>
      <c r="ST458" s="5"/>
      <c r="SU458" s="5"/>
      <c r="SV458" s="5"/>
      <c r="SW458" s="5"/>
      <c r="SX458" s="5"/>
      <c r="SY458" s="5"/>
      <c r="SZ458" s="5"/>
      <c r="TA458" s="5"/>
      <c r="TB458" s="5"/>
      <c r="TC458" s="5"/>
      <c r="TD458" s="5"/>
      <c r="TE458" s="5"/>
      <c r="TF458" s="5"/>
      <c r="TG458" s="5"/>
      <c r="TH458" s="5"/>
      <c r="TI458" s="5"/>
      <c r="TJ458" s="5"/>
      <c r="TK458" s="5"/>
      <c r="TL458" s="5"/>
      <c r="TM458" s="5"/>
      <c r="TN458" s="5"/>
      <c r="TO458" s="5"/>
      <c r="TP458" s="5"/>
      <c r="TQ458" s="5"/>
      <c r="TR458" s="5"/>
      <c r="TS458" s="5"/>
      <c r="TT458" s="5"/>
      <c r="TU458" s="5"/>
      <c r="TV458" s="5"/>
      <c r="TW458" s="5"/>
      <c r="TX458" s="5"/>
      <c r="TY458" s="5"/>
      <c r="TZ458" s="5"/>
      <c r="UA458" s="5"/>
      <c r="UB458" s="5"/>
      <c r="UC458" s="5"/>
      <c r="UD458" s="5"/>
      <c r="UE458" s="5"/>
      <c r="UF458" s="5"/>
      <c r="UG458" s="5"/>
      <c r="UH458" s="5"/>
      <c r="UI458" s="5"/>
      <c r="UJ458" s="5"/>
      <c r="UK458" s="5"/>
      <c r="UL458" s="5"/>
      <c r="UM458" s="5"/>
      <c r="UN458" s="5"/>
      <c r="UO458" s="5"/>
      <c r="UP458" s="5"/>
      <c r="UQ458" s="5"/>
      <c r="UR458" s="5"/>
      <c r="US458" s="5"/>
      <c r="UT458" s="5"/>
      <c r="UU458" s="5"/>
      <c r="UV458" s="5"/>
      <c r="UW458" s="5"/>
      <c r="UX458" s="5"/>
      <c r="UY458" s="5"/>
      <c r="UZ458" s="5"/>
      <c r="VA458" s="5"/>
      <c r="VB458" s="5"/>
      <c r="VC458" s="5"/>
      <c r="VD458" s="5"/>
      <c r="VE458" s="5"/>
      <c r="VF458" s="5"/>
      <c r="VG458" s="5"/>
      <c r="VH458" s="5"/>
      <c r="VI458" s="5"/>
      <c r="VJ458" s="5"/>
      <c r="VK458" s="5"/>
      <c r="VL458" s="5"/>
      <c r="VM458" s="5"/>
      <c r="VN458" s="5"/>
      <c r="VO458" s="5"/>
      <c r="VP458" s="5"/>
      <c r="VQ458" s="5"/>
      <c r="VR458" s="5"/>
      <c r="VS458" s="5"/>
      <c r="VT458" s="5"/>
      <c r="VU458" s="5"/>
      <c r="VV458" s="5"/>
      <c r="VW458" s="5"/>
      <c r="VX458" s="5"/>
      <c r="VY458" s="5"/>
      <c r="VZ458" s="5"/>
      <c r="WA458" s="5"/>
      <c r="WB458" s="5"/>
      <c r="WC458" s="5"/>
      <c r="WD458" s="5"/>
      <c r="WE458" s="5"/>
      <c r="WF458" s="5"/>
      <c r="WG458" s="5"/>
      <c r="WH458" s="5"/>
      <c r="WI458" s="5"/>
      <c r="WJ458" s="5"/>
      <c r="WK458" s="5"/>
      <c r="WL458" s="5"/>
      <c r="WM458" s="5"/>
      <c r="WN458" s="5"/>
      <c r="WO458" s="5"/>
      <c r="WP458" s="5"/>
      <c r="WQ458" s="5"/>
      <c r="WR458" s="5"/>
      <c r="WS458" s="5"/>
      <c r="WT458" s="5"/>
      <c r="WU458" s="5"/>
      <c r="WV458" s="5"/>
      <c r="WW458" s="5"/>
      <c r="WX458" s="5"/>
      <c r="WY458" s="5"/>
      <c r="WZ458" s="5"/>
      <c r="XA458" s="5"/>
      <c r="XB458" s="5"/>
      <c r="XC458" s="5"/>
      <c r="XD458" s="5"/>
      <c r="XE458" s="5"/>
      <c r="XF458" s="5"/>
      <c r="XG458" s="5"/>
      <c r="XH458" s="5"/>
      <c r="XI458" s="5"/>
      <c r="XJ458" s="5"/>
      <c r="XK458" s="5"/>
      <c r="XL458" s="5"/>
      <c r="XM458" s="5"/>
      <c r="XN458" s="5"/>
      <c r="XO458" s="5"/>
      <c r="XP458" s="5"/>
      <c r="XQ458" s="5"/>
      <c r="XR458" s="5"/>
      <c r="XS458" s="5"/>
      <c r="XT458" s="5"/>
      <c r="XU458" s="5"/>
      <c r="XV458" s="5"/>
      <c r="XW458" s="5"/>
      <c r="XX458" s="5"/>
      <c r="XY458" s="5"/>
      <c r="XZ458" s="5"/>
      <c r="YA458" s="5"/>
      <c r="YB458" s="5"/>
      <c r="YC458" s="5"/>
      <c r="YD458" s="5"/>
      <c r="YE458" s="5"/>
      <c r="YF458" s="5"/>
      <c r="YG458" s="5"/>
      <c r="YH458" s="5"/>
      <c r="YI458" s="5"/>
      <c r="YJ458" s="5"/>
      <c r="YK458" s="5"/>
      <c r="YL458" s="5"/>
      <c r="YM458" s="5"/>
      <c r="YN458" s="5"/>
      <c r="YO458" s="5"/>
      <c r="YP458" s="5"/>
      <c r="YQ458" s="5"/>
      <c r="YR458" s="5"/>
      <c r="YS458" s="5"/>
      <c r="YT458" s="5"/>
      <c r="YU458" s="5"/>
      <c r="YV458" s="5"/>
      <c r="YW458" s="5"/>
      <c r="YX458" s="5"/>
      <c r="YY458" s="5"/>
      <c r="YZ458" s="5"/>
      <c r="ZA458" s="5"/>
      <c r="ZB458" s="5"/>
      <c r="ZC458" s="5"/>
      <c r="ZD458" s="5"/>
      <c r="ZE458" s="5"/>
      <c r="ZF458" s="5"/>
      <c r="ZG458" s="5"/>
      <c r="ZH458" s="5"/>
      <c r="ZI458" s="5"/>
      <c r="ZJ458" s="5"/>
      <c r="ZK458" s="5"/>
      <c r="ZL458" s="5"/>
      <c r="ZM458" s="5"/>
      <c r="ZN458" s="5"/>
      <c r="ZO458" s="5"/>
      <c r="ZP458" s="5"/>
      <c r="ZQ458" s="5"/>
      <c r="ZR458" s="5"/>
      <c r="ZS458" s="5"/>
      <c r="ZT458" s="5"/>
      <c r="ZU458" s="5"/>
      <c r="ZV458" s="5"/>
      <c r="ZW458" s="5"/>
      <c r="ZX458" s="5"/>
      <c r="ZY458" s="5"/>
      <c r="ZZ458" s="5"/>
      <c r="AAA458" s="5"/>
      <c r="AAB458" s="5"/>
      <c r="AAC458" s="5"/>
      <c r="AAD458" s="5"/>
      <c r="AAE458" s="5"/>
      <c r="AAF458" s="5"/>
      <c r="AAG458" s="5"/>
      <c r="AAH458" s="5"/>
      <c r="AAI458" s="5"/>
      <c r="AAJ458" s="5"/>
      <c r="AAK458" s="5"/>
      <c r="AAL458" s="5"/>
      <c r="AAM458" s="5"/>
      <c r="AAN458" s="5"/>
      <c r="AAO458" s="5"/>
      <c r="AAP458" s="5"/>
      <c r="AAQ458" s="5"/>
      <c r="AAR458" s="5"/>
      <c r="AAS458" s="5"/>
      <c r="AAT458" s="5"/>
      <c r="AAU458" s="5"/>
      <c r="AAV458" s="5"/>
      <c r="AAW458" s="5"/>
      <c r="AAX458" s="5"/>
      <c r="AAY458" s="5"/>
      <c r="AAZ458" s="5"/>
      <c r="ABA458" s="5"/>
      <c r="ABB458" s="5"/>
      <c r="ABC458" s="5"/>
      <c r="ABD458" s="5"/>
      <c r="ABE458" s="5"/>
      <c r="ABF458" s="5"/>
      <c r="ABG458" s="5"/>
      <c r="ABH458" s="5"/>
      <c r="ABI458" s="5"/>
      <c r="ABJ458" s="5"/>
      <c r="ABK458" s="5"/>
      <c r="ABL458" s="5"/>
      <c r="ABM458" s="5"/>
      <c r="ABN458" s="5"/>
      <c r="ABO458" s="5"/>
      <c r="ABP458" s="5"/>
      <c r="ABQ458" s="5"/>
      <c r="ABR458" s="5"/>
      <c r="ABS458" s="5"/>
      <c r="ABT458" s="5"/>
      <c r="ABU458" s="5"/>
      <c r="ABV458" s="5"/>
      <c r="ABW458" s="5"/>
      <c r="ABX458" s="5"/>
      <c r="ABY458" s="5"/>
      <c r="ABZ458" s="5"/>
      <c r="ACA458" s="5"/>
      <c r="ACB458" s="5"/>
      <c r="ACC458" s="5"/>
      <c r="ACD458" s="5"/>
      <c r="ACE458" s="5"/>
      <c r="ACF458" s="5"/>
      <c r="ACG458" s="5"/>
      <c r="ACH458" s="5"/>
      <c r="ACI458" s="5"/>
      <c r="ACJ458" s="5"/>
      <c r="ACK458" s="5"/>
      <c r="ACL458" s="5"/>
      <c r="ACM458" s="5"/>
      <c r="ACN458" s="5"/>
      <c r="ACO458" s="5"/>
      <c r="ACP458" s="5"/>
      <c r="ACQ458" s="5"/>
      <c r="ACR458" s="5"/>
      <c r="ACS458" s="5"/>
      <c r="ACT458" s="5"/>
      <c r="ACU458" s="5"/>
      <c r="ACV458" s="5"/>
      <c r="ACW458" s="5"/>
      <c r="ACX458" s="5"/>
      <c r="ACY458" s="5"/>
      <c r="ACZ458" s="5"/>
      <c r="ADA458" s="5"/>
      <c r="ADB458" s="5"/>
      <c r="ADC458" s="5"/>
      <c r="ADD458" s="5"/>
      <c r="ADE458" s="5"/>
      <c r="ADF458" s="5"/>
      <c r="ADG458" s="5"/>
      <c r="ADH458" s="5"/>
      <c r="ADI458" s="5"/>
      <c r="ADJ458" s="5"/>
      <c r="ADK458" s="5"/>
      <c r="ADL458" s="5"/>
      <c r="ADM458" s="5"/>
      <c r="ADN458" s="5"/>
      <c r="ADO458" s="5"/>
      <c r="ADP458" s="5"/>
      <c r="ADQ458" s="5"/>
      <c r="ADR458" s="5"/>
      <c r="ADS458" s="5"/>
      <c r="ADT458" s="5"/>
      <c r="ADU458" s="5"/>
      <c r="ADV458" s="5"/>
      <c r="ADW458" s="5"/>
      <c r="ADX458" s="5"/>
      <c r="ADY458" s="5"/>
      <c r="ADZ458" s="5"/>
      <c r="AEA458" s="5"/>
      <c r="AEB458" s="5"/>
      <c r="AEC458" s="5"/>
      <c r="AED458" s="5"/>
      <c r="AEE458" s="5"/>
      <c r="AEF458" s="5"/>
      <c r="AEG458" s="5"/>
      <c r="AEH458" s="5"/>
      <c r="AEI458" s="5"/>
      <c r="AEJ458" s="5"/>
      <c r="AEK458" s="5"/>
      <c r="AEL458" s="5"/>
      <c r="AEM458" s="5"/>
      <c r="AEN458" s="5"/>
      <c r="AEO458" s="5"/>
      <c r="AEP458" s="5"/>
      <c r="AEQ458" s="5"/>
      <c r="AER458" s="5"/>
      <c r="AES458" s="5"/>
      <c r="AET458" s="5"/>
      <c r="AEU458" s="5"/>
      <c r="AEV458" s="5"/>
      <c r="AEW458" s="5"/>
      <c r="AEX458" s="5"/>
      <c r="AEY458" s="5"/>
      <c r="AEZ458" s="5"/>
      <c r="AFA458" s="5"/>
      <c r="AFB458" s="5"/>
      <c r="AFC458" s="5"/>
      <c r="AFD458" s="5"/>
      <c r="AFE458" s="5"/>
      <c r="AFF458" s="5"/>
      <c r="AFG458" s="5"/>
      <c r="AFH458" s="5"/>
      <c r="AFI458" s="5"/>
      <c r="AFJ458" s="5"/>
      <c r="AFK458" s="5"/>
      <c r="AFL458" s="5"/>
      <c r="AFM458" s="5"/>
      <c r="AFN458" s="5"/>
      <c r="AFO458" s="5"/>
      <c r="AFP458" s="5"/>
      <c r="AFQ458" s="5"/>
      <c r="AFR458" s="5"/>
      <c r="AFS458" s="5"/>
      <c r="AFT458" s="5"/>
      <c r="AFU458" s="5"/>
      <c r="AFV458" s="5"/>
      <c r="AFW458" s="5"/>
      <c r="AFX458" s="5"/>
      <c r="AFY458" s="5"/>
      <c r="AFZ458" s="5"/>
      <c r="AGA458" s="5"/>
      <c r="AGB458" s="5"/>
      <c r="AGC458" s="5"/>
      <c r="AGD458" s="5"/>
      <c r="AGE458" s="5"/>
      <c r="AGF458" s="5"/>
      <c r="AGG458" s="5"/>
      <c r="AGH458" s="5"/>
      <c r="AGI458" s="5"/>
      <c r="AGJ458" s="5"/>
      <c r="AGK458" s="5"/>
      <c r="AGL458" s="5"/>
      <c r="AGM458" s="5"/>
      <c r="AGN458" s="5"/>
      <c r="AGO458" s="5"/>
      <c r="AGP458" s="5"/>
      <c r="AGQ458" s="5"/>
      <c r="AGR458" s="5"/>
      <c r="AGS458" s="5"/>
      <c r="AGT458" s="5"/>
      <c r="AGU458" s="5"/>
      <c r="AGV458" s="5"/>
      <c r="AGW458" s="5"/>
      <c r="AGX458" s="5"/>
      <c r="AGY458" s="5"/>
      <c r="AGZ458" s="5"/>
      <c r="AHA458" s="5"/>
      <c r="AHB458" s="5"/>
      <c r="AHC458" s="5"/>
      <c r="AHD458" s="5"/>
      <c r="AHE458" s="5"/>
      <c r="AHF458" s="5"/>
      <c r="AHG458" s="5"/>
      <c r="AHH458" s="5"/>
      <c r="AHI458" s="5"/>
      <c r="AHJ458" s="5"/>
      <c r="AHK458" s="5"/>
      <c r="AHL458" s="5"/>
      <c r="AHM458" s="5"/>
      <c r="AHN458" s="5"/>
      <c r="AHO458" s="5"/>
      <c r="AHP458" s="5"/>
      <c r="AHQ458" s="5"/>
      <c r="AHR458" s="5"/>
      <c r="AHS458" s="5"/>
      <c r="AHT458" s="5"/>
      <c r="AHU458" s="5"/>
      <c r="AHV458" s="5"/>
      <c r="AHW458" s="5"/>
      <c r="AHX458" s="5"/>
      <c r="AHY458" s="5"/>
      <c r="AHZ458" s="5"/>
      <c r="AIA458" s="5"/>
      <c r="AIB458" s="5"/>
      <c r="AIC458" s="5"/>
      <c r="AID458" s="5"/>
      <c r="AIE458" s="5"/>
      <c r="AIF458" s="5"/>
      <c r="AIG458" s="5"/>
      <c r="AIH458" s="5"/>
      <c r="AII458" s="5"/>
      <c r="AIJ458" s="5"/>
      <c r="AIK458" s="5"/>
      <c r="AIL458" s="5"/>
      <c r="AIM458" s="5"/>
      <c r="AIN458" s="5"/>
      <c r="AIO458" s="5"/>
      <c r="AIP458" s="5"/>
      <c r="AIQ458" s="5"/>
      <c r="AIR458" s="5"/>
      <c r="AIS458" s="5"/>
      <c r="AIT458" s="5"/>
      <c r="AIU458" s="5"/>
      <c r="AIV458" s="5"/>
      <c r="AIW458" s="5"/>
      <c r="AIX458" s="5"/>
      <c r="AIY458" s="5"/>
      <c r="AIZ458" s="5"/>
      <c r="AJA458" s="5"/>
      <c r="AJB458" s="5"/>
      <c r="AJC458" s="5"/>
      <c r="AJD458" s="5"/>
      <c r="AJE458" s="5"/>
      <c r="AJF458" s="5"/>
      <c r="AJG458" s="5"/>
      <c r="AJH458" s="5"/>
      <c r="AJI458" s="5"/>
      <c r="AJJ458" s="5"/>
      <c r="AJK458" s="5"/>
      <c r="AJL458" s="5"/>
      <c r="AJM458" s="5"/>
      <c r="AJN458" s="5"/>
      <c r="AJO458" s="5"/>
      <c r="AJP458" s="5"/>
      <c r="AJQ458" s="5"/>
      <c r="AJR458" s="5"/>
      <c r="AJS458" s="5"/>
      <c r="AJT458" s="5"/>
      <c r="AJU458" s="5"/>
      <c r="AJV458" s="5"/>
      <c r="AJW458" s="5"/>
      <c r="AJX458" s="5"/>
      <c r="AJY458" s="5"/>
      <c r="AJZ458" s="5"/>
      <c r="AKA458" s="5"/>
      <c r="AKB458" s="5"/>
      <c r="AKC458" s="5"/>
      <c r="AKD458" s="5"/>
      <c r="AKE458" s="5"/>
      <c r="AKF458" s="5"/>
      <c r="AKG458" s="5"/>
      <c r="AKH458" s="5"/>
      <c r="AKI458" s="5"/>
      <c r="AKJ458" s="5"/>
      <c r="AKK458" s="5"/>
      <c r="AKL458" s="5"/>
      <c r="AKM458" s="5"/>
      <c r="AKN458" s="5"/>
      <c r="AKO458" s="5"/>
      <c r="AKP458" s="5"/>
      <c r="AKQ458" s="5"/>
      <c r="AKR458" s="5"/>
      <c r="AKS458" s="5"/>
      <c r="AKT458" s="5"/>
      <c r="AKU458" s="5"/>
      <c r="AKV458" s="5"/>
      <c r="AKW458" s="5"/>
      <c r="AKX458" s="5"/>
      <c r="AKY458" s="5"/>
      <c r="AKZ458" s="5"/>
      <c r="ALA458" s="5"/>
      <c r="ALB458" s="5"/>
      <c r="ALC458" s="5"/>
      <c r="ALD458" s="5"/>
      <c r="ALE458" s="5"/>
      <c r="ALF458" s="5"/>
      <c r="ALG458" s="5"/>
      <c r="ALH458" s="5"/>
      <c r="ALI458" s="5"/>
      <c r="ALJ458" s="5"/>
      <c r="ALK458" s="5"/>
      <c r="ALL458" s="5"/>
      <c r="ALM458" s="5"/>
      <c r="ALN458" s="5"/>
      <c r="ALO458" s="5"/>
      <c r="ALP458" s="5"/>
      <c r="ALQ458" s="5"/>
      <c r="ALR458" s="5"/>
      <c r="ALS458" s="5"/>
      <c r="ALT458" s="5"/>
      <c r="ALU458" s="5"/>
      <c r="ALV458" s="5"/>
      <c r="ALW458" s="5"/>
      <c r="ALX458" s="5"/>
      <c r="ALY458" s="5"/>
      <c r="ALZ458" s="5"/>
      <c r="AMA458" s="5"/>
      <c r="AMB458" s="5"/>
      <c r="AMC458" s="5"/>
      <c r="AMD458" s="5"/>
      <c r="AME458" s="5"/>
      <c r="AMF458" s="5"/>
      <c r="AMG458" s="5"/>
      <c r="AMH458" s="5"/>
      <c r="AMI458" s="5"/>
      <c r="AMJ458" s="5"/>
      <c r="AMK458" s="5"/>
    </row>
    <row r="459" spans="1:1025" ht="120" customHeight="1">
      <c r="A459" s="45">
        <v>1</v>
      </c>
      <c r="B459" s="117" t="s">
        <v>710</v>
      </c>
      <c r="C459" s="118">
        <v>1974</v>
      </c>
      <c r="D459" s="118"/>
      <c r="E459" s="186" t="s">
        <v>330</v>
      </c>
      <c r="F459" s="118">
        <v>2</v>
      </c>
      <c r="G459" s="118">
        <v>3</v>
      </c>
      <c r="H459" s="334">
        <v>583.6</v>
      </c>
      <c r="I459" s="334">
        <v>521.6</v>
      </c>
      <c r="J459" s="334">
        <v>407.6</v>
      </c>
      <c r="K459" s="315">
        <v>23</v>
      </c>
      <c r="L459" s="299">
        <v>2753651.58</v>
      </c>
      <c r="M459" s="121" t="s">
        <v>37</v>
      </c>
      <c r="N459" s="121" t="s">
        <v>37</v>
      </c>
      <c r="O459" s="121" t="s">
        <v>37</v>
      </c>
      <c r="P459" s="120">
        <v>2753651.58</v>
      </c>
      <c r="Q459" s="121" t="s">
        <v>37</v>
      </c>
      <c r="R459" s="44" t="s">
        <v>711</v>
      </c>
      <c r="S459" s="50">
        <v>5279.24</v>
      </c>
      <c r="T459" s="51">
        <v>5279.24</v>
      </c>
      <c r="U459" s="45">
        <v>2016</v>
      </c>
      <c r="V459" s="11">
        <v>5</v>
      </c>
      <c r="W459" s="1">
        <v>1</v>
      </c>
    </row>
    <row r="460" spans="1:1025" s="5" customFormat="1" ht="35.25" customHeight="1">
      <c r="A460" s="257" t="s">
        <v>712</v>
      </c>
      <c r="B460" s="258"/>
      <c r="C460" s="258"/>
      <c r="D460" s="258"/>
      <c r="E460" s="258"/>
      <c r="F460" s="258"/>
      <c r="G460" s="259"/>
      <c r="H460" s="328">
        <v>582.6</v>
      </c>
      <c r="I460" s="327">
        <v>521.6</v>
      </c>
      <c r="J460" s="327">
        <v>407.6</v>
      </c>
      <c r="K460" s="333">
        <v>23</v>
      </c>
      <c r="L460" s="327">
        <v>2753651.58</v>
      </c>
      <c r="M460" s="75">
        <v>0</v>
      </c>
      <c r="N460" s="75">
        <v>0</v>
      </c>
      <c r="O460" s="75">
        <v>0</v>
      </c>
      <c r="P460" s="74">
        <v>2753651.58</v>
      </c>
      <c r="Q460" s="75">
        <v>0</v>
      </c>
      <c r="R460" s="77" t="s">
        <v>105</v>
      </c>
      <c r="S460" s="75" t="s">
        <v>105</v>
      </c>
      <c r="T460" s="218" t="s">
        <v>105</v>
      </c>
      <c r="U460" s="76" t="s">
        <v>105</v>
      </c>
      <c r="V460" s="18"/>
    </row>
    <row r="461" spans="1:1025" s="172" customFormat="1" ht="25.5" customHeight="1">
      <c r="A461" s="256" t="s">
        <v>713</v>
      </c>
      <c r="B461" s="256"/>
      <c r="C461" s="256"/>
      <c r="D461" s="256"/>
      <c r="E461" s="256"/>
      <c r="F461" s="256"/>
      <c r="G461" s="256"/>
      <c r="H461" s="256"/>
      <c r="I461" s="256"/>
      <c r="J461" s="256"/>
      <c r="K461" s="256"/>
      <c r="L461" s="256"/>
      <c r="M461" s="256"/>
      <c r="N461" s="256"/>
      <c r="O461" s="256"/>
      <c r="P461" s="256"/>
      <c r="Q461" s="256"/>
      <c r="R461" s="256"/>
      <c r="S461" s="256"/>
      <c r="T461" s="256"/>
      <c r="U461" s="256"/>
      <c r="V461" s="18"/>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c r="FL461" s="5"/>
      <c r="FM461" s="5"/>
      <c r="FN461" s="5"/>
      <c r="FO461" s="5"/>
      <c r="FP461" s="5"/>
      <c r="FQ461" s="5"/>
      <c r="FR461" s="5"/>
      <c r="FS461" s="5"/>
      <c r="FT461" s="5"/>
      <c r="FU461" s="5"/>
      <c r="FV461" s="5"/>
      <c r="FW461" s="5"/>
      <c r="FX461" s="5"/>
      <c r="FY461" s="5"/>
      <c r="FZ461" s="5"/>
      <c r="GA461" s="5"/>
      <c r="GB461" s="5"/>
      <c r="GC461" s="5"/>
      <c r="GD461" s="5"/>
      <c r="GE461" s="5"/>
      <c r="GF461" s="5"/>
      <c r="GG461" s="5"/>
      <c r="GH461" s="5"/>
      <c r="GI461" s="5"/>
      <c r="GJ461" s="5"/>
      <c r="GK461" s="5"/>
      <c r="GL461" s="5"/>
      <c r="GM461" s="5"/>
      <c r="GN461" s="5"/>
      <c r="GO461" s="5"/>
      <c r="GP461" s="5"/>
      <c r="GQ461" s="5"/>
      <c r="GR461" s="5"/>
      <c r="GS461" s="5"/>
      <c r="GT461" s="5"/>
      <c r="GU461" s="5"/>
      <c r="GV461" s="5"/>
      <c r="GW461" s="5"/>
      <c r="GX461" s="5"/>
      <c r="GY461" s="5"/>
      <c r="GZ461" s="5"/>
      <c r="HA461" s="5"/>
      <c r="HB461" s="5"/>
      <c r="HC461" s="5"/>
      <c r="HD461" s="5"/>
      <c r="HE461" s="5"/>
      <c r="HF461" s="5"/>
      <c r="HG461" s="5"/>
      <c r="HH461" s="5"/>
      <c r="HI461" s="5"/>
      <c r="HJ461" s="5"/>
      <c r="HK461" s="5"/>
      <c r="HL461" s="5"/>
      <c r="HM461" s="5"/>
      <c r="HN461" s="5"/>
      <c r="HO461" s="5"/>
      <c r="HP461" s="5"/>
      <c r="HQ461" s="5"/>
      <c r="HR461" s="5"/>
      <c r="HS461" s="5"/>
      <c r="HT461" s="5"/>
      <c r="HU461" s="5"/>
      <c r="HV461" s="5"/>
      <c r="HW461" s="5"/>
      <c r="HX461" s="5"/>
      <c r="HY461" s="5"/>
      <c r="HZ461" s="5"/>
      <c r="IA461" s="5"/>
      <c r="IB461" s="5"/>
      <c r="IC461" s="5"/>
      <c r="ID461" s="5"/>
      <c r="IE461" s="5"/>
      <c r="IF461" s="5"/>
      <c r="IG461" s="5"/>
      <c r="IH461" s="5"/>
      <c r="II461" s="5"/>
      <c r="IJ461" s="5"/>
      <c r="IK461" s="5"/>
      <c r="IL461" s="5"/>
      <c r="IM461" s="5"/>
      <c r="IN461" s="5"/>
      <c r="IO461" s="5"/>
      <c r="IP461" s="5"/>
      <c r="IQ461" s="5"/>
      <c r="IR461" s="5"/>
      <c r="IS461" s="5"/>
      <c r="IT461" s="5"/>
      <c r="IU461" s="5"/>
      <c r="IV461" s="5"/>
      <c r="IW461" s="5"/>
      <c r="IX461" s="5"/>
      <c r="IY461" s="5"/>
      <c r="IZ461" s="5"/>
      <c r="JA461" s="5"/>
      <c r="JB461" s="5"/>
      <c r="JC461" s="5"/>
      <c r="JD461" s="5"/>
      <c r="JE461" s="5"/>
      <c r="JF461" s="5"/>
      <c r="JG461" s="5"/>
      <c r="JH461" s="5"/>
      <c r="JI461" s="5"/>
      <c r="JJ461" s="5"/>
      <c r="JK461" s="5"/>
      <c r="JL461" s="5"/>
      <c r="JM461" s="5"/>
      <c r="JN461" s="5"/>
      <c r="JO461" s="5"/>
      <c r="JP461" s="5"/>
      <c r="JQ461" s="5"/>
      <c r="JR461" s="5"/>
      <c r="JS461" s="5"/>
      <c r="JT461" s="5"/>
      <c r="JU461" s="5"/>
      <c r="JV461" s="5"/>
      <c r="JW461" s="5"/>
      <c r="JX461" s="5"/>
      <c r="JY461" s="5"/>
      <c r="JZ461" s="5"/>
      <c r="KA461" s="5"/>
      <c r="KB461" s="5"/>
      <c r="KC461" s="5"/>
      <c r="KD461" s="5"/>
      <c r="KE461" s="5"/>
      <c r="KF461" s="5"/>
      <c r="KG461" s="5"/>
      <c r="KH461" s="5"/>
      <c r="KI461" s="5"/>
      <c r="KJ461" s="5"/>
      <c r="KK461" s="5"/>
      <c r="KL461" s="5"/>
      <c r="KM461" s="5"/>
      <c r="KN461" s="5"/>
      <c r="KO461" s="5"/>
      <c r="KP461" s="5"/>
      <c r="KQ461" s="5"/>
      <c r="KR461" s="5"/>
      <c r="KS461" s="5"/>
      <c r="KT461" s="5"/>
      <c r="KU461" s="5"/>
      <c r="KV461" s="5"/>
      <c r="KW461" s="5"/>
      <c r="KX461" s="5"/>
      <c r="KY461" s="5"/>
      <c r="KZ461" s="5"/>
      <c r="LA461" s="5"/>
      <c r="LB461" s="5"/>
      <c r="LC461" s="5"/>
      <c r="LD461" s="5"/>
      <c r="LE461" s="5"/>
      <c r="LF461" s="5"/>
      <c r="LG461" s="5"/>
      <c r="LH461" s="5"/>
      <c r="LI461" s="5"/>
      <c r="LJ461" s="5"/>
      <c r="LK461" s="5"/>
      <c r="LL461" s="5"/>
      <c r="LM461" s="5"/>
      <c r="LN461" s="5"/>
      <c r="LO461" s="5"/>
      <c r="LP461" s="5"/>
      <c r="LQ461" s="5"/>
      <c r="LR461" s="5"/>
      <c r="LS461" s="5"/>
      <c r="LT461" s="5"/>
      <c r="LU461" s="5"/>
      <c r="LV461" s="5"/>
      <c r="LW461" s="5"/>
      <c r="LX461" s="5"/>
      <c r="LY461" s="5"/>
      <c r="LZ461" s="5"/>
      <c r="MA461" s="5"/>
      <c r="MB461" s="5"/>
      <c r="MC461" s="5"/>
      <c r="MD461" s="5"/>
      <c r="ME461" s="5"/>
      <c r="MF461" s="5"/>
      <c r="MG461" s="5"/>
      <c r="MH461" s="5"/>
      <c r="MI461" s="5"/>
      <c r="MJ461" s="5"/>
      <c r="MK461" s="5"/>
      <c r="ML461" s="5"/>
      <c r="MM461" s="5"/>
      <c r="MN461" s="5"/>
      <c r="MO461" s="5"/>
      <c r="MP461" s="5"/>
      <c r="MQ461" s="5"/>
      <c r="MR461" s="5"/>
      <c r="MS461" s="5"/>
      <c r="MT461" s="5"/>
      <c r="MU461" s="5"/>
      <c r="MV461" s="5"/>
      <c r="MW461" s="5"/>
      <c r="MX461" s="5"/>
      <c r="MY461" s="5"/>
      <c r="MZ461" s="5"/>
      <c r="NA461" s="5"/>
      <c r="NB461" s="5"/>
      <c r="NC461" s="5"/>
      <c r="ND461" s="5"/>
      <c r="NE461" s="5"/>
      <c r="NF461" s="5"/>
      <c r="NG461" s="5"/>
      <c r="NH461" s="5"/>
      <c r="NI461" s="5"/>
      <c r="NJ461" s="5"/>
      <c r="NK461" s="5"/>
      <c r="NL461" s="5"/>
      <c r="NM461" s="5"/>
      <c r="NN461" s="5"/>
      <c r="NO461" s="5"/>
      <c r="NP461" s="5"/>
      <c r="NQ461" s="5"/>
      <c r="NR461" s="5"/>
      <c r="NS461" s="5"/>
      <c r="NT461" s="5"/>
      <c r="NU461" s="5"/>
      <c r="NV461" s="5"/>
      <c r="NW461" s="5"/>
      <c r="NX461" s="5"/>
      <c r="NY461" s="5"/>
      <c r="NZ461" s="5"/>
      <c r="OA461" s="5"/>
      <c r="OB461" s="5"/>
      <c r="OC461" s="5"/>
      <c r="OD461" s="5"/>
      <c r="OE461" s="5"/>
      <c r="OF461" s="5"/>
      <c r="OG461" s="5"/>
      <c r="OH461" s="5"/>
      <c r="OI461" s="5"/>
      <c r="OJ461" s="5"/>
      <c r="OK461" s="5"/>
      <c r="OL461" s="5"/>
      <c r="OM461" s="5"/>
      <c r="ON461" s="5"/>
      <c r="OO461" s="5"/>
      <c r="OP461" s="5"/>
      <c r="OQ461" s="5"/>
      <c r="OR461" s="5"/>
      <c r="OS461" s="5"/>
      <c r="OT461" s="5"/>
      <c r="OU461" s="5"/>
      <c r="OV461" s="5"/>
      <c r="OW461" s="5"/>
      <c r="OX461" s="5"/>
      <c r="OY461" s="5"/>
      <c r="OZ461" s="5"/>
      <c r="PA461" s="5"/>
      <c r="PB461" s="5"/>
      <c r="PC461" s="5"/>
      <c r="PD461" s="5"/>
      <c r="PE461" s="5"/>
      <c r="PF461" s="5"/>
      <c r="PG461" s="5"/>
      <c r="PH461" s="5"/>
      <c r="PI461" s="5"/>
      <c r="PJ461" s="5"/>
      <c r="PK461" s="5"/>
      <c r="PL461" s="5"/>
      <c r="PM461" s="5"/>
      <c r="PN461" s="5"/>
      <c r="PO461" s="5"/>
      <c r="PP461" s="5"/>
      <c r="PQ461" s="5"/>
      <c r="PR461" s="5"/>
      <c r="PS461" s="5"/>
      <c r="PT461" s="5"/>
      <c r="PU461" s="5"/>
      <c r="PV461" s="5"/>
      <c r="PW461" s="5"/>
      <c r="PX461" s="5"/>
      <c r="PY461" s="5"/>
      <c r="PZ461" s="5"/>
      <c r="QA461" s="5"/>
      <c r="QB461" s="5"/>
      <c r="QC461" s="5"/>
      <c r="QD461" s="5"/>
      <c r="QE461" s="5"/>
      <c r="QF461" s="5"/>
      <c r="QG461" s="5"/>
      <c r="QH461" s="5"/>
      <c r="QI461" s="5"/>
      <c r="QJ461" s="5"/>
      <c r="QK461" s="5"/>
      <c r="QL461" s="5"/>
      <c r="QM461" s="5"/>
      <c r="QN461" s="5"/>
      <c r="QO461" s="5"/>
      <c r="QP461" s="5"/>
      <c r="QQ461" s="5"/>
      <c r="QR461" s="5"/>
      <c r="QS461" s="5"/>
      <c r="QT461" s="5"/>
      <c r="QU461" s="5"/>
      <c r="QV461" s="5"/>
      <c r="QW461" s="5"/>
      <c r="QX461" s="5"/>
      <c r="QY461" s="5"/>
      <c r="QZ461" s="5"/>
      <c r="RA461" s="5"/>
      <c r="RB461" s="5"/>
      <c r="RC461" s="5"/>
      <c r="RD461" s="5"/>
      <c r="RE461" s="5"/>
      <c r="RF461" s="5"/>
      <c r="RG461" s="5"/>
      <c r="RH461" s="5"/>
      <c r="RI461" s="5"/>
      <c r="RJ461" s="5"/>
      <c r="RK461" s="5"/>
      <c r="RL461" s="5"/>
      <c r="RM461" s="5"/>
      <c r="RN461" s="5"/>
      <c r="RO461" s="5"/>
      <c r="RP461" s="5"/>
      <c r="RQ461" s="5"/>
      <c r="RR461" s="5"/>
      <c r="RS461" s="5"/>
      <c r="RT461" s="5"/>
      <c r="RU461" s="5"/>
      <c r="RV461" s="5"/>
      <c r="RW461" s="5"/>
      <c r="RX461" s="5"/>
      <c r="RY461" s="5"/>
      <c r="RZ461" s="5"/>
      <c r="SA461" s="5"/>
      <c r="SB461" s="5"/>
      <c r="SC461" s="5"/>
      <c r="SD461" s="5"/>
      <c r="SE461" s="5"/>
      <c r="SF461" s="5"/>
      <c r="SG461" s="5"/>
      <c r="SH461" s="5"/>
      <c r="SI461" s="5"/>
      <c r="SJ461" s="5"/>
      <c r="SK461" s="5"/>
      <c r="SL461" s="5"/>
      <c r="SM461" s="5"/>
      <c r="SN461" s="5"/>
      <c r="SO461" s="5"/>
      <c r="SP461" s="5"/>
      <c r="SQ461" s="5"/>
      <c r="SR461" s="5"/>
      <c r="SS461" s="5"/>
      <c r="ST461" s="5"/>
      <c r="SU461" s="5"/>
      <c r="SV461" s="5"/>
      <c r="SW461" s="5"/>
      <c r="SX461" s="5"/>
      <c r="SY461" s="5"/>
      <c r="SZ461" s="5"/>
      <c r="TA461" s="5"/>
      <c r="TB461" s="5"/>
      <c r="TC461" s="5"/>
      <c r="TD461" s="5"/>
      <c r="TE461" s="5"/>
      <c r="TF461" s="5"/>
      <c r="TG461" s="5"/>
      <c r="TH461" s="5"/>
      <c r="TI461" s="5"/>
      <c r="TJ461" s="5"/>
      <c r="TK461" s="5"/>
      <c r="TL461" s="5"/>
      <c r="TM461" s="5"/>
      <c r="TN461" s="5"/>
      <c r="TO461" s="5"/>
      <c r="TP461" s="5"/>
      <c r="TQ461" s="5"/>
      <c r="TR461" s="5"/>
      <c r="TS461" s="5"/>
      <c r="TT461" s="5"/>
      <c r="TU461" s="5"/>
      <c r="TV461" s="5"/>
      <c r="TW461" s="5"/>
      <c r="TX461" s="5"/>
      <c r="TY461" s="5"/>
      <c r="TZ461" s="5"/>
      <c r="UA461" s="5"/>
      <c r="UB461" s="5"/>
      <c r="UC461" s="5"/>
      <c r="UD461" s="5"/>
      <c r="UE461" s="5"/>
      <c r="UF461" s="5"/>
      <c r="UG461" s="5"/>
      <c r="UH461" s="5"/>
      <c r="UI461" s="5"/>
      <c r="UJ461" s="5"/>
      <c r="UK461" s="5"/>
      <c r="UL461" s="5"/>
      <c r="UM461" s="5"/>
      <c r="UN461" s="5"/>
      <c r="UO461" s="5"/>
      <c r="UP461" s="5"/>
      <c r="UQ461" s="5"/>
      <c r="UR461" s="5"/>
      <c r="US461" s="5"/>
      <c r="UT461" s="5"/>
      <c r="UU461" s="5"/>
      <c r="UV461" s="5"/>
      <c r="UW461" s="5"/>
      <c r="UX461" s="5"/>
      <c r="UY461" s="5"/>
      <c r="UZ461" s="5"/>
      <c r="VA461" s="5"/>
      <c r="VB461" s="5"/>
      <c r="VC461" s="5"/>
      <c r="VD461" s="5"/>
      <c r="VE461" s="5"/>
      <c r="VF461" s="5"/>
      <c r="VG461" s="5"/>
      <c r="VH461" s="5"/>
      <c r="VI461" s="5"/>
      <c r="VJ461" s="5"/>
      <c r="VK461" s="5"/>
      <c r="VL461" s="5"/>
      <c r="VM461" s="5"/>
      <c r="VN461" s="5"/>
      <c r="VO461" s="5"/>
      <c r="VP461" s="5"/>
      <c r="VQ461" s="5"/>
      <c r="VR461" s="5"/>
      <c r="VS461" s="5"/>
      <c r="VT461" s="5"/>
      <c r="VU461" s="5"/>
      <c r="VV461" s="5"/>
      <c r="VW461" s="5"/>
      <c r="VX461" s="5"/>
      <c r="VY461" s="5"/>
      <c r="VZ461" s="5"/>
      <c r="WA461" s="5"/>
      <c r="WB461" s="5"/>
      <c r="WC461" s="5"/>
      <c r="WD461" s="5"/>
      <c r="WE461" s="5"/>
      <c r="WF461" s="5"/>
      <c r="WG461" s="5"/>
      <c r="WH461" s="5"/>
      <c r="WI461" s="5"/>
      <c r="WJ461" s="5"/>
      <c r="WK461" s="5"/>
      <c r="WL461" s="5"/>
      <c r="WM461" s="5"/>
      <c r="WN461" s="5"/>
      <c r="WO461" s="5"/>
      <c r="WP461" s="5"/>
      <c r="WQ461" s="5"/>
      <c r="WR461" s="5"/>
      <c r="WS461" s="5"/>
      <c r="WT461" s="5"/>
      <c r="WU461" s="5"/>
      <c r="WV461" s="5"/>
      <c r="WW461" s="5"/>
      <c r="WX461" s="5"/>
      <c r="WY461" s="5"/>
      <c r="WZ461" s="5"/>
      <c r="XA461" s="5"/>
      <c r="XB461" s="5"/>
      <c r="XC461" s="5"/>
      <c r="XD461" s="5"/>
      <c r="XE461" s="5"/>
      <c r="XF461" s="5"/>
      <c r="XG461" s="5"/>
      <c r="XH461" s="5"/>
      <c r="XI461" s="5"/>
      <c r="XJ461" s="5"/>
      <c r="XK461" s="5"/>
      <c r="XL461" s="5"/>
      <c r="XM461" s="5"/>
      <c r="XN461" s="5"/>
      <c r="XO461" s="5"/>
      <c r="XP461" s="5"/>
      <c r="XQ461" s="5"/>
      <c r="XR461" s="5"/>
      <c r="XS461" s="5"/>
      <c r="XT461" s="5"/>
      <c r="XU461" s="5"/>
      <c r="XV461" s="5"/>
      <c r="XW461" s="5"/>
      <c r="XX461" s="5"/>
      <c r="XY461" s="5"/>
      <c r="XZ461" s="5"/>
      <c r="YA461" s="5"/>
      <c r="YB461" s="5"/>
      <c r="YC461" s="5"/>
      <c r="YD461" s="5"/>
      <c r="YE461" s="5"/>
      <c r="YF461" s="5"/>
      <c r="YG461" s="5"/>
      <c r="YH461" s="5"/>
      <c r="YI461" s="5"/>
      <c r="YJ461" s="5"/>
      <c r="YK461" s="5"/>
      <c r="YL461" s="5"/>
      <c r="YM461" s="5"/>
      <c r="YN461" s="5"/>
      <c r="YO461" s="5"/>
      <c r="YP461" s="5"/>
      <c r="YQ461" s="5"/>
      <c r="YR461" s="5"/>
      <c r="YS461" s="5"/>
      <c r="YT461" s="5"/>
      <c r="YU461" s="5"/>
      <c r="YV461" s="5"/>
      <c r="YW461" s="5"/>
      <c r="YX461" s="5"/>
      <c r="YY461" s="5"/>
      <c r="YZ461" s="5"/>
      <c r="ZA461" s="5"/>
      <c r="ZB461" s="5"/>
      <c r="ZC461" s="5"/>
      <c r="ZD461" s="5"/>
      <c r="ZE461" s="5"/>
      <c r="ZF461" s="5"/>
      <c r="ZG461" s="5"/>
      <c r="ZH461" s="5"/>
      <c r="ZI461" s="5"/>
      <c r="ZJ461" s="5"/>
      <c r="ZK461" s="5"/>
      <c r="ZL461" s="5"/>
      <c r="ZM461" s="5"/>
      <c r="ZN461" s="5"/>
      <c r="ZO461" s="5"/>
      <c r="ZP461" s="5"/>
      <c r="ZQ461" s="5"/>
      <c r="ZR461" s="5"/>
      <c r="ZS461" s="5"/>
      <c r="ZT461" s="5"/>
      <c r="ZU461" s="5"/>
      <c r="ZV461" s="5"/>
      <c r="ZW461" s="5"/>
      <c r="ZX461" s="5"/>
      <c r="ZY461" s="5"/>
      <c r="ZZ461" s="5"/>
      <c r="AAA461" s="5"/>
      <c r="AAB461" s="5"/>
      <c r="AAC461" s="5"/>
      <c r="AAD461" s="5"/>
      <c r="AAE461" s="5"/>
      <c r="AAF461" s="5"/>
      <c r="AAG461" s="5"/>
      <c r="AAH461" s="5"/>
      <c r="AAI461" s="5"/>
      <c r="AAJ461" s="5"/>
      <c r="AAK461" s="5"/>
      <c r="AAL461" s="5"/>
      <c r="AAM461" s="5"/>
      <c r="AAN461" s="5"/>
      <c r="AAO461" s="5"/>
      <c r="AAP461" s="5"/>
      <c r="AAQ461" s="5"/>
      <c r="AAR461" s="5"/>
      <c r="AAS461" s="5"/>
      <c r="AAT461" s="5"/>
      <c r="AAU461" s="5"/>
      <c r="AAV461" s="5"/>
      <c r="AAW461" s="5"/>
      <c r="AAX461" s="5"/>
      <c r="AAY461" s="5"/>
      <c r="AAZ461" s="5"/>
      <c r="ABA461" s="5"/>
      <c r="ABB461" s="5"/>
      <c r="ABC461" s="5"/>
      <c r="ABD461" s="5"/>
      <c r="ABE461" s="5"/>
      <c r="ABF461" s="5"/>
      <c r="ABG461" s="5"/>
      <c r="ABH461" s="5"/>
      <c r="ABI461" s="5"/>
      <c r="ABJ461" s="5"/>
      <c r="ABK461" s="5"/>
      <c r="ABL461" s="5"/>
      <c r="ABM461" s="5"/>
      <c r="ABN461" s="5"/>
      <c r="ABO461" s="5"/>
      <c r="ABP461" s="5"/>
      <c r="ABQ461" s="5"/>
      <c r="ABR461" s="5"/>
      <c r="ABS461" s="5"/>
      <c r="ABT461" s="5"/>
      <c r="ABU461" s="5"/>
      <c r="ABV461" s="5"/>
      <c r="ABW461" s="5"/>
      <c r="ABX461" s="5"/>
      <c r="ABY461" s="5"/>
      <c r="ABZ461" s="5"/>
      <c r="ACA461" s="5"/>
      <c r="ACB461" s="5"/>
      <c r="ACC461" s="5"/>
      <c r="ACD461" s="5"/>
      <c r="ACE461" s="5"/>
      <c r="ACF461" s="5"/>
      <c r="ACG461" s="5"/>
      <c r="ACH461" s="5"/>
      <c r="ACI461" s="5"/>
      <c r="ACJ461" s="5"/>
      <c r="ACK461" s="5"/>
      <c r="ACL461" s="5"/>
      <c r="ACM461" s="5"/>
      <c r="ACN461" s="5"/>
      <c r="ACO461" s="5"/>
      <c r="ACP461" s="5"/>
      <c r="ACQ461" s="5"/>
      <c r="ACR461" s="5"/>
      <c r="ACS461" s="5"/>
      <c r="ACT461" s="5"/>
      <c r="ACU461" s="5"/>
      <c r="ACV461" s="5"/>
      <c r="ACW461" s="5"/>
      <c r="ACX461" s="5"/>
      <c r="ACY461" s="5"/>
      <c r="ACZ461" s="5"/>
      <c r="ADA461" s="5"/>
      <c r="ADB461" s="5"/>
      <c r="ADC461" s="5"/>
      <c r="ADD461" s="5"/>
      <c r="ADE461" s="5"/>
      <c r="ADF461" s="5"/>
      <c r="ADG461" s="5"/>
      <c r="ADH461" s="5"/>
      <c r="ADI461" s="5"/>
      <c r="ADJ461" s="5"/>
      <c r="ADK461" s="5"/>
      <c r="ADL461" s="5"/>
      <c r="ADM461" s="5"/>
      <c r="ADN461" s="5"/>
      <c r="ADO461" s="5"/>
      <c r="ADP461" s="5"/>
      <c r="ADQ461" s="5"/>
      <c r="ADR461" s="5"/>
      <c r="ADS461" s="5"/>
      <c r="ADT461" s="5"/>
      <c r="ADU461" s="5"/>
      <c r="ADV461" s="5"/>
      <c r="ADW461" s="5"/>
      <c r="ADX461" s="5"/>
      <c r="ADY461" s="5"/>
      <c r="ADZ461" s="5"/>
      <c r="AEA461" s="5"/>
      <c r="AEB461" s="5"/>
      <c r="AEC461" s="5"/>
      <c r="AED461" s="5"/>
      <c r="AEE461" s="5"/>
      <c r="AEF461" s="5"/>
      <c r="AEG461" s="5"/>
      <c r="AEH461" s="5"/>
      <c r="AEI461" s="5"/>
      <c r="AEJ461" s="5"/>
      <c r="AEK461" s="5"/>
      <c r="AEL461" s="5"/>
      <c r="AEM461" s="5"/>
      <c r="AEN461" s="5"/>
      <c r="AEO461" s="5"/>
      <c r="AEP461" s="5"/>
      <c r="AEQ461" s="5"/>
      <c r="AER461" s="5"/>
      <c r="AES461" s="5"/>
      <c r="AET461" s="5"/>
      <c r="AEU461" s="5"/>
      <c r="AEV461" s="5"/>
      <c r="AEW461" s="5"/>
      <c r="AEX461" s="5"/>
      <c r="AEY461" s="5"/>
      <c r="AEZ461" s="5"/>
      <c r="AFA461" s="5"/>
      <c r="AFB461" s="5"/>
      <c r="AFC461" s="5"/>
      <c r="AFD461" s="5"/>
      <c r="AFE461" s="5"/>
      <c r="AFF461" s="5"/>
      <c r="AFG461" s="5"/>
      <c r="AFH461" s="5"/>
      <c r="AFI461" s="5"/>
      <c r="AFJ461" s="5"/>
      <c r="AFK461" s="5"/>
      <c r="AFL461" s="5"/>
      <c r="AFM461" s="5"/>
      <c r="AFN461" s="5"/>
      <c r="AFO461" s="5"/>
      <c r="AFP461" s="5"/>
      <c r="AFQ461" s="5"/>
      <c r="AFR461" s="5"/>
      <c r="AFS461" s="5"/>
      <c r="AFT461" s="5"/>
      <c r="AFU461" s="5"/>
      <c r="AFV461" s="5"/>
      <c r="AFW461" s="5"/>
      <c r="AFX461" s="5"/>
      <c r="AFY461" s="5"/>
      <c r="AFZ461" s="5"/>
      <c r="AGA461" s="5"/>
      <c r="AGB461" s="5"/>
      <c r="AGC461" s="5"/>
      <c r="AGD461" s="5"/>
      <c r="AGE461" s="5"/>
      <c r="AGF461" s="5"/>
      <c r="AGG461" s="5"/>
      <c r="AGH461" s="5"/>
      <c r="AGI461" s="5"/>
      <c r="AGJ461" s="5"/>
      <c r="AGK461" s="5"/>
      <c r="AGL461" s="5"/>
      <c r="AGM461" s="5"/>
      <c r="AGN461" s="5"/>
      <c r="AGO461" s="5"/>
      <c r="AGP461" s="5"/>
      <c r="AGQ461" s="5"/>
      <c r="AGR461" s="5"/>
      <c r="AGS461" s="5"/>
      <c r="AGT461" s="5"/>
      <c r="AGU461" s="5"/>
      <c r="AGV461" s="5"/>
      <c r="AGW461" s="5"/>
      <c r="AGX461" s="5"/>
      <c r="AGY461" s="5"/>
      <c r="AGZ461" s="5"/>
      <c r="AHA461" s="5"/>
      <c r="AHB461" s="5"/>
      <c r="AHC461" s="5"/>
      <c r="AHD461" s="5"/>
      <c r="AHE461" s="5"/>
      <c r="AHF461" s="5"/>
      <c r="AHG461" s="5"/>
      <c r="AHH461" s="5"/>
      <c r="AHI461" s="5"/>
      <c r="AHJ461" s="5"/>
      <c r="AHK461" s="5"/>
      <c r="AHL461" s="5"/>
      <c r="AHM461" s="5"/>
      <c r="AHN461" s="5"/>
      <c r="AHO461" s="5"/>
      <c r="AHP461" s="5"/>
      <c r="AHQ461" s="5"/>
      <c r="AHR461" s="5"/>
      <c r="AHS461" s="5"/>
      <c r="AHT461" s="5"/>
      <c r="AHU461" s="5"/>
      <c r="AHV461" s="5"/>
      <c r="AHW461" s="5"/>
      <c r="AHX461" s="5"/>
      <c r="AHY461" s="5"/>
      <c r="AHZ461" s="5"/>
      <c r="AIA461" s="5"/>
      <c r="AIB461" s="5"/>
      <c r="AIC461" s="5"/>
      <c r="AID461" s="5"/>
      <c r="AIE461" s="5"/>
      <c r="AIF461" s="5"/>
      <c r="AIG461" s="5"/>
      <c r="AIH461" s="5"/>
      <c r="AII461" s="5"/>
      <c r="AIJ461" s="5"/>
      <c r="AIK461" s="5"/>
      <c r="AIL461" s="5"/>
      <c r="AIM461" s="5"/>
      <c r="AIN461" s="5"/>
      <c r="AIO461" s="5"/>
      <c r="AIP461" s="5"/>
      <c r="AIQ461" s="5"/>
      <c r="AIR461" s="5"/>
      <c r="AIS461" s="5"/>
      <c r="AIT461" s="5"/>
      <c r="AIU461" s="5"/>
      <c r="AIV461" s="5"/>
      <c r="AIW461" s="5"/>
      <c r="AIX461" s="5"/>
      <c r="AIY461" s="5"/>
      <c r="AIZ461" s="5"/>
      <c r="AJA461" s="5"/>
      <c r="AJB461" s="5"/>
      <c r="AJC461" s="5"/>
      <c r="AJD461" s="5"/>
      <c r="AJE461" s="5"/>
      <c r="AJF461" s="5"/>
      <c r="AJG461" s="5"/>
      <c r="AJH461" s="5"/>
      <c r="AJI461" s="5"/>
      <c r="AJJ461" s="5"/>
      <c r="AJK461" s="5"/>
      <c r="AJL461" s="5"/>
      <c r="AJM461" s="5"/>
      <c r="AJN461" s="5"/>
      <c r="AJO461" s="5"/>
      <c r="AJP461" s="5"/>
      <c r="AJQ461" s="5"/>
      <c r="AJR461" s="5"/>
      <c r="AJS461" s="5"/>
      <c r="AJT461" s="5"/>
      <c r="AJU461" s="5"/>
      <c r="AJV461" s="5"/>
      <c r="AJW461" s="5"/>
      <c r="AJX461" s="5"/>
      <c r="AJY461" s="5"/>
      <c r="AJZ461" s="5"/>
      <c r="AKA461" s="5"/>
      <c r="AKB461" s="5"/>
      <c r="AKC461" s="5"/>
      <c r="AKD461" s="5"/>
      <c r="AKE461" s="5"/>
      <c r="AKF461" s="5"/>
      <c r="AKG461" s="5"/>
      <c r="AKH461" s="5"/>
      <c r="AKI461" s="5"/>
      <c r="AKJ461" s="5"/>
      <c r="AKK461" s="5"/>
      <c r="AKL461" s="5"/>
      <c r="AKM461" s="5"/>
      <c r="AKN461" s="5"/>
      <c r="AKO461" s="5"/>
      <c r="AKP461" s="5"/>
      <c r="AKQ461" s="5"/>
      <c r="AKR461" s="5"/>
      <c r="AKS461" s="5"/>
      <c r="AKT461" s="5"/>
      <c r="AKU461" s="5"/>
      <c r="AKV461" s="5"/>
      <c r="AKW461" s="5"/>
      <c r="AKX461" s="5"/>
      <c r="AKY461" s="5"/>
      <c r="AKZ461" s="5"/>
      <c r="ALA461" s="5"/>
      <c r="ALB461" s="5"/>
      <c r="ALC461" s="5"/>
      <c r="ALD461" s="5"/>
      <c r="ALE461" s="5"/>
      <c r="ALF461" s="5"/>
      <c r="ALG461" s="5"/>
      <c r="ALH461" s="5"/>
      <c r="ALI461" s="5"/>
      <c r="ALJ461" s="5"/>
      <c r="ALK461" s="5"/>
      <c r="ALL461" s="5"/>
      <c r="ALM461" s="5"/>
      <c r="ALN461" s="5"/>
      <c r="ALO461" s="5"/>
      <c r="ALP461" s="5"/>
      <c r="ALQ461" s="5"/>
      <c r="ALR461" s="5"/>
      <c r="ALS461" s="5"/>
      <c r="ALT461" s="5"/>
      <c r="ALU461" s="5"/>
      <c r="ALV461" s="5"/>
      <c r="ALW461" s="5"/>
      <c r="ALX461" s="5"/>
      <c r="ALY461" s="5"/>
      <c r="ALZ461" s="5"/>
      <c r="AMA461" s="5"/>
      <c r="AMB461" s="5"/>
      <c r="AMC461" s="5"/>
      <c r="AMD461" s="5"/>
      <c r="AME461" s="5"/>
      <c r="AMF461" s="5"/>
      <c r="AMG461" s="5"/>
      <c r="AMH461" s="5"/>
      <c r="AMI461" s="5"/>
      <c r="AMJ461" s="5"/>
      <c r="AMK461" s="5"/>
    </row>
    <row r="462" spans="1:1025" ht="105.75" customHeight="1">
      <c r="A462" s="45">
        <v>1</v>
      </c>
      <c r="B462" s="117" t="s">
        <v>714</v>
      </c>
      <c r="C462" s="118">
        <v>1959</v>
      </c>
      <c r="D462" s="118"/>
      <c r="E462" s="186" t="s">
        <v>330</v>
      </c>
      <c r="F462" s="118">
        <v>2</v>
      </c>
      <c r="G462" s="118">
        <v>1</v>
      </c>
      <c r="H462" s="334">
        <v>441.4</v>
      </c>
      <c r="I462" s="334">
        <v>401.5</v>
      </c>
      <c r="J462" s="334">
        <v>60.8</v>
      </c>
      <c r="K462" s="315">
        <v>24</v>
      </c>
      <c r="L462" s="299">
        <v>4100796.3</v>
      </c>
      <c r="M462" s="121" t="s">
        <v>37</v>
      </c>
      <c r="N462" s="121" t="s">
        <v>37</v>
      </c>
      <c r="O462" s="121" t="s">
        <v>37</v>
      </c>
      <c r="P462" s="120">
        <v>4100796.3</v>
      </c>
      <c r="Q462" s="121" t="s">
        <v>37</v>
      </c>
      <c r="R462" s="44" t="s">
        <v>696</v>
      </c>
      <c r="S462" s="50">
        <v>10213.69</v>
      </c>
      <c r="T462" s="51">
        <v>11752.41</v>
      </c>
      <c r="U462" s="45">
        <v>2016</v>
      </c>
      <c r="V462" s="11">
        <v>6</v>
      </c>
      <c r="W462" s="1">
        <v>1</v>
      </c>
    </row>
    <row r="463" spans="1:1025" s="5" customFormat="1" ht="35.25" customHeight="1">
      <c r="A463" s="257" t="s">
        <v>715</v>
      </c>
      <c r="B463" s="258"/>
      <c r="C463" s="258"/>
      <c r="D463" s="258"/>
      <c r="E463" s="258"/>
      <c r="F463" s="258"/>
      <c r="G463" s="259"/>
      <c r="H463" s="328">
        <v>441.4</v>
      </c>
      <c r="I463" s="327">
        <v>401.5</v>
      </c>
      <c r="J463" s="327">
        <v>60.8</v>
      </c>
      <c r="K463" s="333">
        <v>24</v>
      </c>
      <c r="L463" s="327">
        <v>4100796.3</v>
      </c>
      <c r="M463" s="75">
        <v>0</v>
      </c>
      <c r="N463" s="75">
        <v>0</v>
      </c>
      <c r="O463" s="75">
        <v>0</v>
      </c>
      <c r="P463" s="74">
        <v>4100796.3</v>
      </c>
      <c r="Q463" s="75">
        <v>0</v>
      </c>
      <c r="R463" s="77" t="s">
        <v>105</v>
      </c>
      <c r="S463" s="75" t="s">
        <v>105</v>
      </c>
      <c r="T463" s="218" t="s">
        <v>105</v>
      </c>
      <c r="U463" s="76" t="s">
        <v>105</v>
      </c>
      <c r="V463" s="18"/>
    </row>
    <row r="464" spans="1:1025" s="172" customFormat="1" ht="25.5" customHeight="1">
      <c r="A464" s="256" t="s">
        <v>716</v>
      </c>
      <c r="B464" s="256"/>
      <c r="C464" s="256"/>
      <c r="D464" s="256"/>
      <c r="E464" s="256"/>
      <c r="F464" s="256"/>
      <c r="G464" s="256"/>
      <c r="H464" s="256"/>
      <c r="I464" s="256"/>
      <c r="J464" s="256"/>
      <c r="K464" s="256"/>
      <c r="L464" s="256"/>
      <c r="M464" s="256"/>
      <c r="N464" s="256"/>
      <c r="O464" s="256"/>
      <c r="P464" s="256"/>
      <c r="Q464" s="256"/>
      <c r="R464" s="256"/>
      <c r="S464" s="256"/>
      <c r="T464" s="256"/>
      <c r="U464" s="256"/>
      <c r="V464" s="18"/>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5"/>
      <c r="GA464" s="5"/>
      <c r="GB464" s="5"/>
      <c r="GC464" s="5"/>
      <c r="GD464" s="5"/>
      <c r="GE464" s="5"/>
      <c r="GF464" s="5"/>
      <c r="GG464" s="5"/>
      <c r="GH464" s="5"/>
      <c r="GI464" s="5"/>
      <c r="GJ464" s="5"/>
      <c r="GK464" s="5"/>
      <c r="GL464" s="5"/>
      <c r="GM464" s="5"/>
      <c r="GN464" s="5"/>
      <c r="GO464" s="5"/>
      <c r="GP464" s="5"/>
      <c r="GQ464" s="5"/>
      <c r="GR464" s="5"/>
      <c r="GS464" s="5"/>
      <c r="GT464" s="5"/>
      <c r="GU464" s="5"/>
      <c r="GV464" s="5"/>
      <c r="GW464" s="5"/>
      <c r="GX464" s="5"/>
      <c r="GY464" s="5"/>
      <c r="GZ464" s="5"/>
      <c r="HA464" s="5"/>
      <c r="HB464" s="5"/>
      <c r="HC464" s="5"/>
      <c r="HD464" s="5"/>
      <c r="HE464" s="5"/>
      <c r="HF464" s="5"/>
      <c r="HG464" s="5"/>
      <c r="HH464" s="5"/>
      <c r="HI464" s="5"/>
      <c r="HJ464" s="5"/>
      <c r="HK464" s="5"/>
      <c r="HL464" s="5"/>
      <c r="HM464" s="5"/>
      <c r="HN464" s="5"/>
      <c r="HO464" s="5"/>
      <c r="HP464" s="5"/>
      <c r="HQ464" s="5"/>
      <c r="HR464" s="5"/>
      <c r="HS464" s="5"/>
      <c r="HT464" s="5"/>
      <c r="HU464" s="5"/>
      <c r="HV464" s="5"/>
      <c r="HW464" s="5"/>
      <c r="HX464" s="5"/>
      <c r="HY464" s="5"/>
      <c r="HZ464" s="5"/>
      <c r="IA464" s="5"/>
      <c r="IB464" s="5"/>
      <c r="IC464" s="5"/>
      <c r="ID464" s="5"/>
      <c r="IE464" s="5"/>
      <c r="IF464" s="5"/>
      <c r="IG464" s="5"/>
      <c r="IH464" s="5"/>
      <c r="II464" s="5"/>
      <c r="IJ464" s="5"/>
      <c r="IK464" s="5"/>
      <c r="IL464" s="5"/>
      <c r="IM464" s="5"/>
      <c r="IN464" s="5"/>
      <c r="IO464" s="5"/>
      <c r="IP464" s="5"/>
      <c r="IQ464" s="5"/>
      <c r="IR464" s="5"/>
      <c r="IS464" s="5"/>
      <c r="IT464" s="5"/>
      <c r="IU464" s="5"/>
      <c r="IV464" s="5"/>
      <c r="IW464" s="5"/>
      <c r="IX464" s="5"/>
      <c r="IY464" s="5"/>
      <c r="IZ464" s="5"/>
      <c r="JA464" s="5"/>
      <c r="JB464" s="5"/>
      <c r="JC464" s="5"/>
      <c r="JD464" s="5"/>
      <c r="JE464" s="5"/>
      <c r="JF464" s="5"/>
      <c r="JG464" s="5"/>
      <c r="JH464" s="5"/>
      <c r="JI464" s="5"/>
      <c r="JJ464" s="5"/>
      <c r="JK464" s="5"/>
      <c r="JL464" s="5"/>
      <c r="JM464" s="5"/>
      <c r="JN464" s="5"/>
      <c r="JO464" s="5"/>
      <c r="JP464" s="5"/>
      <c r="JQ464" s="5"/>
      <c r="JR464" s="5"/>
      <c r="JS464" s="5"/>
      <c r="JT464" s="5"/>
      <c r="JU464" s="5"/>
      <c r="JV464" s="5"/>
      <c r="JW464" s="5"/>
      <c r="JX464" s="5"/>
      <c r="JY464" s="5"/>
      <c r="JZ464" s="5"/>
      <c r="KA464" s="5"/>
      <c r="KB464" s="5"/>
      <c r="KC464" s="5"/>
      <c r="KD464" s="5"/>
      <c r="KE464" s="5"/>
      <c r="KF464" s="5"/>
      <c r="KG464" s="5"/>
      <c r="KH464" s="5"/>
      <c r="KI464" s="5"/>
      <c r="KJ464" s="5"/>
      <c r="KK464" s="5"/>
      <c r="KL464" s="5"/>
      <c r="KM464" s="5"/>
      <c r="KN464" s="5"/>
      <c r="KO464" s="5"/>
      <c r="KP464" s="5"/>
      <c r="KQ464" s="5"/>
      <c r="KR464" s="5"/>
      <c r="KS464" s="5"/>
      <c r="KT464" s="5"/>
      <c r="KU464" s="5"/>
      <c r="KV464" s="5"/>
      <c r="KW464" s="5"/>
      <c r="KX464" s="5"/>
      <c r="KY464" s="5"/>
      <c r="KZ464" s="5"/>
      <c r="LA464" s="5"/>
      <c r="LB464" s="5"/>
      <c r="LC464" s="5"/>
      <c r="LD464" s="5"/>
      <c r="LE464" s="5"/>
      <c r="LF464" s="5"/>
      <c r="LG464" s="5"/>
      <c r="LH464" s="5"/>
      <c r="LI464" s="5"/>
      <c r="LJ464" s="5"/>
      <c r="LK464" s="5"/>
      <c r="LL464" s="5"/>
      <c r="LM464" s="5"/>
      <c r="LN464" s="5"/>
      <c r="LO464" s="5"/>
      <c r="LP464" s="5"/>
      <c r="LQ464" s="5"/>
      <c r="LR464" s="5"/>
      <c r="LS464" s="5"/>
      <c r="LT464" s="5"/>
      <c r="LU464" s="5"/>
      <c r="LV464" s="5"/>
      <c r="LW464" s="5"/>
      <c r="LX464" s="5"/>
      <c r="LY464" s="5"/>
      <c r="LZ464" s="5"/>
      <c r="MA464" s="5"/>
      <c r="MB464" s="5"/>
      <c r="MC464" s="5"/>
      <c r="MD464" s="5"/>
      <c r="ME464" s="5"/>
      <c r="MF464" s="5"/>
      <c r="MG464" s="5"/>
      <c r="MH464" s="5"/>
      <c r="MI464" s="5"/>
      <c r="MJ464" s="5"/>
      <c r="MK464" s="5"/>
      <c r="ML464" s="5"/>
      <c r="MM464" s="5"/>
      <c r="MN464" s="5"/>
      <c r="MO464" s="5"/>
      <c r="MP464" s="5"/>
      <c r="MQ464" s="5"/>
      <c r="MR464" s="5"/>
      <c r="MS464" s="5"/>
      <c r="MT464" s="5"/>
      <c r="MU464" s="5"/>
      <c r="MV464" s="5"/>
      <c r="MW464" s="5"/>
      <c r="MX464" s="5"/>
      <c r="MY464" s="5"/>
      <c r="MZ464" s="5"/>
      <c r="NA464" s="5"/>
      <c r="NB464" s="5"/>
      <c r="NC464" s="5"/>
      <c r="ND464" s="5"/>
      <c r="NE464" s="5"/>
      <c r="NF464" s="5"/>
      <c r="NG464" s="5"/>
      <c r="NH464" s="5"/>
      <c r="NI464" s="5"/>
      <c r="NJ464" s="5"/>
      <c r="NK464" s="5"/>
      <c r="NL464" s="5"/>
      <c r="NM464" s="5"/>
      <c r="NN464" s="5"/>
      <c r="NO464" s="5"/>
      <c r="NP464" s="5"/>
      <c r="NQ464" s="5"/>
      <c r="NR464" s="5"/>
      <c r="NS464" s="5"/>
      <c r="NT464" s="5"/>
      <c r="NU464" s="5"/>
      <c r="NV464" s="5"/>
      <c r="NW464" s="5"/>
      <c r="NX464" s="5"/>
      <c r="NY464" s="5"/>
      <c r="NZ464" s="5"/>
      <c r="OA464" s="5"/>
      <c r="OB464" s="5"/>
      <c r="OC464" s="5"/>
      <c r="OD464" s="5"/>
      <c r="OE464" s="5"/>
      <c r="OF464" s="5"/>
      <c r="OG464" s="5"/>
      <c r="OH464" s="5"/>
      <c r="OI464" s="5"/>
      <c r="OJ464" s="5"/>
      <c r="OK464" s="5"/>
      <c r="OL464" s="5"/>
      <c r="OM464" s="5"/>
      <c r="ON464" s="5"/>
      <c r="OO464" s="5"/>
      <c r="OP464" s="5"/>
      <c r="OQ464" s="5"/>
      <c r="OR464" s="5"/>
      <c r="OS464" s="5"/>
      <c r="OT464" s="5"/>
      <c r="OU464" s="5"/>
      <c r="OV464" s="5"/>
      <c r="OW464" s="5"/>
      <c r="OX464" s="5"/>
      <c r="OY464" s="5"/>
      <c r="OZ464" s="5"/>
      <c r="PA464" s="5"/>
      <c r="PB464" s="5"/>
      <c r="PC464" s="5"/>
      <c r="PD464" s="5"/>
      <c r="PE464" s="5"/>
      <c r="PF464" s="5"/>
      <c r="PG464" s="5"/>
      <c r="PH464" s="5"/>
      <c r="PI464" s="5"/>
      <c r="PJ464" s="5"/>
      <c r="PK464" s="5"/>
      <c r="PL464" s="5"/>
      <c r="PM464" s="5"/>
      <c r="PN464" s="5"/>
      <c r="PO464" s="5"/>
      <c r="PP464" s="5"/>
      <c r="PQ464" s="5"/>
      <c r="PR464" s="5"/>
      <c r="PS464" s="5"/>
      <c r="PT464" s="5"/>
      <c r="PU464" s="5"/>
      <c r="PV464" s="5"/>
      <c r="PW464" s="5"/>
      <c r="PX464" s="5"/>
      <c r="PY464" s="5"/>
      <c r="PZ464" s="5"/>
      <c r="QA464" s="5"/>
      <c r="QB464" s="5"/>
      <c r="QC464" s="5"/>
      <c r="QD464" s="5"/>
      <c r="QE464" s="5"/>
      <c r="QF464" s="5"/>
      <c r="QG464" s="5"/>
      <c r="QH464" s="5"/>
      <c r="QI464" s="5"/>
      <c r="QJ464" s="5"/>
      <c r="QK464" s="5"/>
      <c r="QL464" s="5"/>
      <c r="QM464" s="5"/>
      <c r="QN464" s="5"/>
      <c r="QO464" s="5"/>
      <c r="QP464" s="5"/>
      <c r="QQ464" s="5"/>
      <c r="QR464" s="5"/>
      <c r="QS464" s="5"/>
      <c r="QT464" s="5"/>
      <c r="QU464" s="5"/>
      <c r="QV464" s="5"/>
      <c r="QW464" s="5"/>
      <c r="QX464" s="5"/>
      <c r="QY464" s="5"/>
      <c r="QZ464" s="5"/>
      <c r="RA464" s="5"/>
      <c r="RB464" s="5"/>
      <c r="RC464" s="5"/>
      <c r="RD464" s="5"/>
      <c r="RE464" s="5"/>
      <c r="RF464" s="5"/>
      <c r="RG464" s="5"/>
      <c r="RH464" s="5"/>
      <c r="RI464" s="5"/>
      <c r="RJ464" s="5"/>
      <c r="RK464" s="5"/>
      <c r="RL464" s="5"/>
      <c r="RM464" s="5"/>
      <c r="RN464" s="5"/>
      <c r="RO464" s="5"/>
      <c r="RP464" s="5"/>
      <c r="RQ464" s="5"/>
      <c r="RR464" s="5"/>
      <c r="RS464" s="5"/>
      <c r="RT464" s="5"/>
      <c r="RU464" s="5"/>
      <c r="RV464" s="5"/>
      <c r="RW464" s="5"/>
      <c r="RX464" s="5"/>
      <c r="RY464" s="5"/>
      <c r="RZ464" s="5"/>
      <c r="SA464" s="5"/>
      <c r="SB464" s="5"/>
      <c r="SC464" s="5"/>
      <c r="SD464" s="5"/>
      <c r="SE464" s="5"/>
      <c r="SF464" s="5"/>
      <c r="SG464" s="5"/>
      <c r="SH464" s="5"/>
      <c r="SI464" s="5"/>
      <c r="SJ464" s="5"/>
      <c r="SK464" s="5"/>
      <c r="SL464" s="5"/>
      <c r="SM464" s="5"/>
      <c r="SN464" s="5"/>
      <c r="SO464" s="5"/>
      <c r="SP464" s="5"/>
      <c r="SQ464" s="5"/>
      <c r="SR464" s="5"/>
      <c r="SS464" s="5"/>
      <c r="ST464" s="5"/>
      <c r="SU464" s="5"/>
      <c r="SV464" s="5"/>
      <c r="SW464" s="5"/>
      <c r="SX464" s="5"/>
      <c r="SY464" s="5"/>
      <c r="SZ464" s="5"/>
      <c r="TA464" s="5"/>
      <c r="TB464" s="5"/>
      <c r="TC464" s="5"/>
      <c r="TD464" s="5"/>
      <c r="TE464" s="5"/>
      <c r="TF464" s="5"/>
      <c r="TG464" s="5"/>
      <c r="TH464" s="5"/>
      <c r="TI464" s="5"/>
      <c r="TJ464" s="5"/>
      <c r="TK464" s="5"/>
      <c r="TL464" s="5"/>
      <c r="TM464" s="5"/>
      <c r="TN464" s="5"/>
      <c r="TO464" s="5"/>
      <c r="TP464" s="5"/>
      <c r="TQ464" s="5"/>
      <c r="TR464" s="5"/>
      <c r="TS464" s="5"/>
      <c r="TT464" s="5"/>
      <c r="TU464" s="5"/>
      <c r="TV464" s="5"/>
      <c r="TW464" s="5"/>
      <c r="TX464" s="5"/>
      <c r="TY464" s="5"/>
      <c r="TZ464" s="5"/>
      <c r="UA464" s="5"/>
      <c r="UB464" s="5"/>
      <c r="UC464" s="5"/>
      <c r="UD464" s="5"/>
      <c r="UE464" s="5"/>
      <c r="UF464" s="5"/>
      <c r="UG464" s="5"/>
      <c r="UH464" s="5"/>
      <c r="UI464" s="5"/>
      <c r="UJ464" s="5"/>
      <c r="UK464" s="5"/>
      <c r="UL464" s="5"/>
      <c r="UM464" s="5"/>
      <c r="UN464" s="5"/>
      <c r="UO464" s="5"/>
      <c r="UP464" s="5"/>
      <c r="UQ464" s="5"/>
      <c r="UR464" s="5"/>
      <c r="US464" s="5"/>
      <c r="UT464" s="5"/>
      <c r="UU464" s="5"/>
      <c r="UV464" s="5"/>
      <c r="UW464" s="5"/>
      <c r="UX464" s="5"/>
      <c r="UY464" s="5"/>
      <c r="UZ464" s="5"/>
      <c r="VA464" s="5"/>
      <c r="VB464" s="5"/>
      <c r="VC464" s="5"/>
      <c r="VD464" s="5"/>
      <c r="VE464" s="5"/>
      <c r="VF464" s="5"/>
      <c r="VG464" s="5"/>
      <c r="VH464" s="5"/>
      <c r="VI464" s="5"/>
      <c r="VJ464" s="5"/>
      <c r="VK464" s="5"/>
      <c r="VL464" s="5"/>
      <c r="VM464" s="5"/>
      <c r="VN464" s="5"/>
      <c r="VO464" s="5"/>
      <c r="VP464" s="5"/>
      <c r="VQ464" s="5"/>
      <c r="VR464" s="5"/>
      <c r="VS464" s="5"/>
      <c r="VT464" s="5"/>
      <c r="VU464" s="5"/>
      <c r="VV464" s="5"/>
      <c r="VW464" s="5"/>
      <c r="VX464" s="5"/>
      <c r="VY464" s="5"/>
      <c r="VZ464" s="5"/>
      <c r="WA464" s="5"/>
      <c r="WB464" s="5"/>
      <c r="WC464" s="5"/>
      <c r="WD464" s="5"/>
      <c r="WE464" s="5"/>
      <c r="WF464" s="5"/>
      <c r="WG464" s="5"/>
      <c r="WH464" s="5"/>
      <c r="WI464" s="5"/>
      <c r="WJ464" s="5"/>
      <c r="WK464" s="5"/>
      <c r="WL464" s="5"/>
      <c r="WM464" s="5"/>
      <c r="WN464" s="5"/>
      <c r="WO464" s="5"/>
      <c r="WP464" s="5"/>
      <c r="WQ464" s="5"/>
      <c r="WR464" s="5"/>
      <c r="WS464" s="5"/>
      <c r="WT464" s="5"/>
      <c r="WU464" s="5"/>
      <c r="WV464" s="5"/>
      <c r="WW464" s="5"/>
      <c r="WX464" s="5"/>
      <c r="WY464" s="5"/>
      <c r="WZ464" s="5"/>
      <c r="XA464" s="5"/>
      <c r="XB464" s="5"/>
      <c r="XC464" s="5"/>
      <c r="XD464" s="5"/>
      <c r="XE464" s="5"/>
      <c r="XF464" s="5"/>
      <c r="XG464" s="5"/>
      <c r="XH464" s="5"/>
      <c r="XI464" s="5"/>
      <c r="XJ464" s="5"/>
      <c r="XK464" s="5"/>
      <c r="XL464" s="5"/>
      <c r="XM464" s="5"/>
      <c r="XN464" s="5"/>
      <c r="XO464" s="5"/>
      <c r="XP464" s="5"/>
      <c r="XQ464" s="5"/>
      <c r="XR464" s="5"/>
      <c r="XS464" s="5"/>
      <c r="XT464" s="5"/>
      <c r="XU464" s="5"/>
      <c r="XV464" s="5"/>
      <c r="XW464" s="5"/>
      <c r="XX464" s="5"/>
      <c r="XY464" s="5"/>
      <c r="XZ464" s="5"/>
      <c r="YA464" s="5"/>
      <c r="YB464" s="5"/>
      <c r="YC464" s="5"/>
      <c r="YD464" s="5"/>
      <c r="YE464" s="5"/>
      <c r="YF464" s="5"/>
      <c r="YG464" s="5"/>
      <c r="YH464" s="5"/>
      <c r="YI464" s="5"/>
      <c r="YJ464" s="5"/>
      <c r="YK464" s="5"/>
      <c r="YL464" s="5"/>
      <c r="YM464" s="5"/>
      <c r="YN464" s="5"/>
      <c r="YO464" s="5"/>
      <c r="YP464" s="5"/>
      <c r="YQ464" s="5"/>
      <c r="YR464" s="5"/>
      <c r="YS464" s="5"/>
      <c r="YT464" s="5"/>
      <c r="YU464" s="5"/>
      <c r="YV464" s="5"/>
      <c r="YW464" s="5"/>
      <c r="YX464" s="5"/>
      <c r="YY464" s="5"/>
      <c r="YZ464" s="5"/>
      <c r="ZA464" s="5"/>
      <c r="ZB464" s="5"/>
      <c r="ZC464" s="5"/>
      <c r="ZD464" s="5"/>
      <c r="ZE464" s="5"/>
      <c r="ZF464" s="5"/>
      <c r="ZG464" s="5"/>
      <c r="ZH464" s="5"/>
      <c r="ZI464" s="5"/>
      <c r="ZJ464" s="5"/>
      <c r="ZK464" s="5"/>
      <c r="ZL464" s="5"/>
      <c r="ZM464" s="5"/>
      <c r="ZN464" s="5"/>
      <c r="ZO464" s="5"/>
      <c r="ZP464" s="5"/>
      <c r="ZQ464" s="5"/>
      <c r="ZR464" s="5"/>
      <c r="ZS464" s="5"/>
      <c r="ZT464" s="5"/>
      <c r="ZU464" s="5"/>
      <c r="ZV464" s="5"/>
      <c r="ZW464" s="5"/>
      <c r="ZX464" s="5"/>
      <c r="ZY464" s="5"/>
      <c r="ZZ464" s="5"/>
      <c r="AAA464" s="5"/>
      <c r="AAB464" s="5"/>
      <c r="AAC464" s="5"/>
      <c r="AAD464" s="5"/>
      <c r="AAE464" s="5"/>
      <c r="AAF464" s="5"/>
      <c r="AAG464" s="5"/>
      <c r="AAH464" s="5"/>
      <c r="AAI464" s="5"/>
      <c r="AAJ464" s="5"/>
      <c r="AAK464" s="5"/>
      <c r="AAL464" s="5"/>
      <c r="AAM464" s="5"/>
      <c r="AAN464" s="5"/>
      <c r="AAO464" s="5"/>
      <c r="AAP464" s="5"/>
      <c r="AAQ464" s="5"/>
      <c r="AAR464" s="5"/>
      <c r="AAS464" s="5"/>
      <c r="AAT464" s="5"/>
      <c r="AAU464" s="5"/>
      <c r="AAV464" s="5"/>
      <c r="AAW464" s="5"/>
      <c r="AAX464" s="5"/>
      <c r="AAY464" s="5"/>
      <c r="AAZ464" s="5"/>
      <c r="ABA464" s="5"/>
      <c r="ABB464" s="5"/>
      <c r="ABC464" s="5"/>
      <c r="ABD464" s="5"/>
      <c r="ABE464" s="5"/>
      <c r="ABF464" s="5"/>
      <c r="ABG464" s="5"/>
      <c r="ABH464" s="5"/>
      <c r="ABI464" s="5"/>
      <c r="ABJ464" s="5"/>
      <c r="ABK464" s="5"/>
      <c r="ABL464" s="5"/>
      <c r="ABM464" s="5"/>
      <c r="ABN464" s="5"/>
      <c r="ABO464" s="5"/>
      <c r="ABP464" s="5"/>
      <c r="ABQ464" s="5"/>
      <c r="ABR464" s="5"/>
      <c r="ABS464" s="5"/>
      <c r="ABT464" s="5"/>
      <c r="ABU464" s="5"/>
      <c r="ABV464" s="5"/>
      <c r="ABW464" s="5"/>
      <c r="ABX464" s="5"/>
      <c r="ABY464" s="5"/>
      <c r="ABZ464" s="5"/>
      <c r="ACA464" s="5"/>
      <c r="ACB464" s="5"/>
      <c r="ACC464" s="5"/>
      <c r="ACD464" s="5"/>
      <c r="ACE464" s="5"/>
      <c r="ACF464" s="5"/>
      <c r="ACG464" s="5"/>
      <c r="ACH464" s="5"/>
      <c r="ACI464" s="5"/>
      <c r="ACJ464" s="5"/>
      <c r="ACK464" s="5"/>
      <c r="ACL464" s="5"/>
      <c r="ACM464" s="5"/>
      <c r="ACN464" s="5"/>
      <c r="ACO464" s="5"/>
      <c r="ACP464" s="5"/>
      <c r="ACQ464" s="5"/>
      <c r="ACR464" s="5"/>
      <c r="ACS464" s="5"/>
      <c r="ACT464" s="5"/>
      <c r="ACU464" s="5"/>
      <c r="ACV464" s="5"/>
      <c r="ACW464" s="5"/>
      <c r="ACX464" s="5"/>
      <c r="ACY464" s="5"/>
      <c r="ACZ464" s="5"/>
      <c r="ADA464" s="5"/>
      <c r="ADB464" s="5"/>
      <c r="ADC464" s="5"/>
      <c r="ADD464" s="5"/>
      <c r="ADE464" s="5"/>
      <c r="ADF464" s="5"/>
      <c r="ADG464" s="5"/>
      <c r="ADH464" s="5"/>
      <c r="ADI464" s="5"/>
      <c r="ADJ464" s="5"/>
      <c r="ADK464" s="5"/>
      <c r="ADL464" s="5"/>
      <c r="ADM464" s="5"/>
      <c r="ADN464" s="5"/>
      <c r="ADO464" s="5"/>
      <c r="ADP464" s="5"/>
      <c r="ADQ464" s="5"/>
      <c r="ADR464" s="5"/>
      <c r="ADS464" s="5"/>
      <c r="ADT464" s="5"/>
      <c r="ADU464" s="5"/>
      <c r="ADV464" s="5"/>
      <c r="ADW464" s="5"/>
      <c r="ADX464" s="5"/>
      <c r="ADY464" s="5"/>
      <c r="ADZ464" s="5"/>
      <c r="AEA464" s="5"/>
      <c r="AEB464" s="5"/>
      <c r="AEC464" s="5"/>
      <c r="AED464" s="5"/>
      <c r="AEE464" s="5"/>
      <c r="AEF464" s="5"/>
      <c r="AEG464" s="5"/>
      <c r="AEH464" s="5"/>
      <c r="AEI464" s="5"/>
      <c r="AEJ464" s="5"/>
      <c r="AEK464" s="5"/>
      <c r="AEL464" s="5"/>
      <c r="AEM464" s="5"/>
      <c r="AEN464" s="5"/>
      <c r="AEO464" s="5"/>
      <c r="AEP464" s="5"/>
      <c r="AEQ464" s="5"/>
      <c r="AER464" s="5"/>
      <c r="AES464" s="5"/>
      <c r="AET464" s="5"/>
      <c r="AEU464" s="5"/>
      <c r="AEV464" s="5"/>
      <c r="AEW464" s="5"/>
      <c r="AEX464" s="5"/>
      <c r="AEY464" s="5"/>
      <c r="AEZ464" s="5"/>
      <c r="AFA464" s="5"/>
      <c r="AFB464" s="5"/>
      <c r="AFC464" s="5"/>
      <c r="AFD464" s="5"/>
      <c r="AFE464" s="5"/>
      <c r="AFF464" s="5"/>
      <c r="AFG464" s="5"/>
      <c r="AFH464" s="5"/>
      <c r="AFI464" s="5"/>
      <c r="AFJ464" s="5"/>
      <c r="AFK464" s="5"/>
      <c r="AFL464" s="5"/>
      <c r="AFM464" s="5"/>
      <c r="AFN464" s="5"/>
      <c r="AFO464" s="5"/>
      <c r="AFP464" s="5"/>
      <c r="AFQ464" s="5"/>
      <c r="AFR464" s="5"/>
      <c r="AFS464" s="5"/>
      <c r="AFT464" s="5"/>
      <c r="AFU464" s="5"/>
      <c r="AFV464" s="5"/>
      <c r="AFW464" s="5"/>
      <c r="AFX464" s="5"/>
      <c r="AFY464" s="5"/>
      <c r="AFZ464" s="5"/>
      <c r="AGA464" s="5"/>
      <c r="AGB464" s="5"/>
      <c r="AGC464" s="5"/>
      <c r="AGD464" s="5"/>
      <c r="AGE464" s="5"/>
      <c r="AGF464" s="5"/>
      <c r="AGG464" s="5"/>
      <c r="AGH464" s="5"/>
      <c r="AGI464" s="5"/>
      <c r="AGJ464" s="5"/>
      <c r="AGK464" s="5"/>
      <c r="AGL464" s="5"/>
      <c r="AGM464" s="5"/>
      <c r="AGN464" s="5"/>
      <c r="AGO464" s="5"/>
      <c r="AGP464" s="5"/>
      <c r="AGQ464" s="5"/>
      <c r="AGR464" s="5"/>
      <c r="AGS464" s="5"/>
      <c r="AGT464" s="5"/>
      <c r="AGU464" s="5"/>
      <c r="AGV464" s="5"/>
      <c r="AGW464" s="5"/>
      <c r="AGX464" s="5"/>
      <c r="AGY464" s="5"/>
      <c r="AGZ464" s="5"/>
      <c r="AHA464" s="5"/>
      <c r="AHB464" s="5"/>
      <c r="AHC464" s="5"/>
      <c r="AHD464" s="5"/>
      <c r="AHE464" s="5"/>
      <c r="AHF464" s="5"/>
      <c r="AHG464" s="5"/>
      <c r="AHH464" s="5"/>
      <c r="AHI464" s="5"/>
      <c r="AHJ464" s="5"/>
      <c r="AHK464" s="5"/>
      <c r="AHL464" s="5"/>
      <c r="AHM464" s="5"/>
      <c r="AHN464" s="5"/>
      <c r="AHO464" s="5"/>
      <c r="AHP464" s="5"/>
      <c r="AHQ464" s="5"/>
      <c r="AHR464" s="5"/>
      <c r="AHS464" s="5"/>
      <c r="AHT464" s="5"/>
      <c r="AHU464" s="5"/>
      <c r="AHV464" s="5"/>
      <c r="AHW464" s="5"/>
      <c r="AHX464" s="5"/>
      <c r="AHY464" s="5"/>
      <c r="AHZ464" s="5"/>
      <c r="AIA464" s="5"/>
      <c r="AIB464" s="5"/>
      <c r="AIC464" s="5"/>
      <c r="AID464" s="5"/>
      <c r="AIE464" s="5"/>
      <c r="AIF464" s="5"/>
      <c r="AIG464" s="5"/>
      <c r="AIH464" s="5"/>
      <c r="AII464" s="5"/>
      <c r="AIJ464" s="5"/>
      <c r="AIK464" s="5"/>
      <c r="AIL464" s="5"/>
      <c r="AIM464" s="5"/>
      <c r="AIN464" s="5"/>
      <c r="AIO464" s="5"/>
      <c r="AIP464" s="5"/>
      <c r="AIQ464" s="5"/>
      <c r="AIR464" s="5"/>
      <c r="AIS464" s="5"/>
      <c r="AIT464" s="5"/>
      <c r="AIU464" s="5"/>
      <c r="AIV464" s="5"/>
      <c r="AIW464" s="5"/>
      <c r="AIX464" s="5"/>
      <c r="AIY464" s="5"/>
      <c r="AIZ464" s="5"/>
      <c r="AJA464" s="5"/>
      <c r="AJB464" s="5"/>
      <c r="AJC464" s="5"/>
      <c r="AJD464" s="5"/>
      <c r="AJE464" s="5"/>
      <c r="AJF464" s="5"/>
      <c r="AJG464" s="5"/>
      <c r="AJH464" s="5"/>
      <c r="AJI464" s="5"/>
      <c r="AJJ464" s="5"/>
      <c r="AJK464" s="5"/>
      <c r="AJL464" s="5"/>
      <c r="AJM464" s="5"/>
      <c r="AJN464" s="5"/>
      <c r="AJO464" s="5"/>
      <c r="AJP464" s="5"/>
      <c r="AJQ464" s="5"/>
      <c r="AJR464" s="5"/>
      <c r="AJS464" s="5"/>
      <c r="AJT464" s="5"/>
      <c r="AJU464" s="5"/>
      <c r="AJV464" s="5"/>
      <c r="AJW464" s="5"/>
      <c r="AJX464" s="5"/>
      <c r="AJY464" s="5"/>
      <c r="AJZ464" s="5"/>
      <c r="AKA464" s="5"/>
      <c r="AKB464" s="5"/>
      <c r="AKC464" s="5"/>
      <c r="AKD464" s="5"/>
      <c r="AKE464" s="5"/>
      <c r="AKF464" s="5"/>
      <c r="AKG464" s="5"/>
      <c r="AKH464" s="5"/>
      <c r="AKI464" s="5"/>
      <c r="AKJ464" s="5"/>
      <c r="AKK464" s="5"/>
      <c r="AKL464" s="5"/>
      <c r="AKM464" s="5"/>
      <c r="AKN464" s="5"/>
      <c r="AKO464" s="5"/>
      <c r="AKP464" s="5"/>
      <c r="AKQ464" s="5"/>
      <c r="AKR464" s="5"/>
      <c r="AKS464" s="5"/>
      <c r="AKT464" s="5"/>
      <c r="AKU464" s="5"/>
      <c r="AKV464" s="5"/>
      <c r="AKW464" s="5"/>
      <c r="AKX464" s="5"/>
      <c r="AKY464" s="5"/>
      <c r="AKZ464" s="5"/>
      <c r="ALA464" s="5"/>
      <c r="ALB464" s="5"/>
      <c r="ALC464" s="5"/>
      <c r="ALD464" s="5"/>
      <c r="ALE464" s="5"/>
      <c r="ALF464" s="5"/>
      <c r="ALG464" s="5"/>
      <c r="ALH464" s="5"/>
      <c r="ALI464" s="5"/>
      <c r="ALJ464" s="5"/>
      <c r="ALK464" s="5"/>
      <c r="ALL464" s="5"/>
      <c r="ALM464" s="5"/>
      <c r="ALN464" s="5"/>
      <c r="ALO464" s="5"/>
      <c r="ALP464" s="5"/>
      <c r="ALQ464" s="5"/>
      <c r="ALR464" s="5"/>
      <c r="ALS464" s="5"/>
      <c r="ALT464" s="5"/>
      <c r="ALU464" s="5"/>
      <c r="ALV464" s="5"/>
      <c r="ALW464" s="5"/>
      <c r="ALX464" s="5"/>
      <c r="ALY464" s="5"/>
      <c r="ALZ464" s="5"/>
      <c r="AMA464" s="5"/>
      <c r="AMB464" s="5"/>
      <c r="AMC464" s="5"/>
      <c r="AMD464" s="5"/>
      <c r="AME464" s="5"/>
      <c r="AMF464" s="5"/>
      <c r="AMG464" s="5"/>
      <c r="AMH464" s="5"/>
      <c r="AMI464" s="5"/>
      <c r="AMJ464" s="5"/>
      <c r="AMK464" s="5"/>
    </row>
    <row r="465" spans="1:1025" ht="55.5" customHeight="1">
      <c r="A465" s="45">
        <v>1</v>
      </c>
      <c r="B465" s="117" t="s">
        <v>717</v>
      </c>
      <c r="C465" s="118">
        <v>1968</v>
      </c>
      <c r="D465" s="118"/>
      <c r="E465" s="186" t="s">
        <v>330</v>
      </c>
      <c r="F465" s="118">
        <v>2</v>
      </c>
      <c r="G465" s="118">
        <v>3</v>
      </c>
      <c r="H465" s="314">
        <v>571.79999999999995</v>
      </c>
      <c r="I465" s="314">
        <v>508.2</v>
      </c>
      <c r="J465" s="314">
        <v>334.3</v>
      </c>
      <c r="K465" s="315">
        <v>29</v>
      </c>
      <c r="L465" s="299">
        <v>6627552.96</v>
      </c>
      <c r="M465" s="121" t="s">
        <v>37</v>
      </c>
      <c r="N465" s="121" t="s">
        <v>37</v>
      </c>
      <c r="O465" s="121" t="s">
        <v>37</v>
      </c>
      <c r="P465" s="120">
        <v>6627552.96</v>
      </c>
      <c r="Q465" s="121" t="s">
        <v>37</v>
      </c>
      <c r="R465" s="44" t="s">
        <v>718</v>
      </c>
      <c r="S465" s="65">
        <v>13041.23</v>
      </c>
      <c r="T465" s="65">
        <v>14627.13</v>
      </c>
      <c r="U465" s="65" t="s">
        <v>637</v>
      </c>
      <c r="V465" s="11">
        <v>3</v>
      </c>
      <c r="W465" s="1">
        <v>1</v>
      </c>
    </row>
    <row r="466" spans="1:1025" ht="81.75" customHeight="1">
      <c r="A466" s="55">
        <f>A465+1</f>
        <v>2</v>
      </c>
      <c r="B466" s="140" t="s">
        <v>719</v>
      </c>
      <c r="C466" s="145">
        <v>1980</v>
      </c>
      <c r="D466" s="145"/>
      <c r="E466" s="195" t="s">
        <v>330</v>
      </c>
      <c r="F466" s="145">
        <v>2</v>
      </c>
      <c r="G466" s="145">
        <v>3</v>
      </c>
      <c r="H466" s="335">
        <v>835</v>
      </c>
      <c r="I466" s="330">
        <v>729.5</v>
      </c>
      <c r="J466" s="330">
        <v>353.6</v>
      </c>
      <c r="K466" s="336">
        <v>33</v>
      </c>
      <c r="L466" s="337">
        <v>8176188.9400000004</v>
      </c>
      <c r="M466" s="121" t="s">
        <v>37</v>
      </c>
      <c r="N466" s="121" t="s">
        <v>37</v>
      </c>
      <c r="O466" s="121" t="s">
        <v>37</v>
      </c>
      <c r="P466" s="146">
        <v>8176188.9400000004</v>
      </c>
      <c r="Q466" s="121" t="s">
        <v>37</v>
      </c>
      <c r="R466" s="44" t="s">
        <v>720</v>
      </c>
      <c r="S466" s="65">
        <v>11207.94</v>
      </c>
      <c r="T466" s="65">
        <v>13876.93</v>
      </c>
      <c r="U466" s="67">
        <v>2016</v>
      </c>
      <c r="V466" s="11">
        <v>5</v>
      </c>
      <c r="W466" s="1">
        <v>1</v>
      </c>
    </row>
    <row r="467" spans="1:1025" ht="46.5" customHeight="1">
      <c r="A467" s="55">
        <f>A466+1</f>
        <v>3</v>
      </c>
      <c r="B467" s="140" t="s">
        <v>721</v>
      </c>
      <c r="C467" s="145">
        <v>1916</v>
      </c>
      <c r="D467" s="145"/>
      <c r="E467" s="195" t="s">
        <v>330</v>
      </c>
      <c r="F467" s="145">
        <v>1</v>
      </c>
      <c r="G467" s="145">
        <v>1</v>
      </c>
      <c r="H467" s="330">
        <v>104.9</v>
      </c>
      <c r="I467" s="330">
        <v>87.5</v>
      </c>
      <c r="J467" s="330">
        <v>32.799999999999997</v>
      </c>
      <c r="K467" s="336">
        <v>8</v>
      </c>
      <c r="L467" s="337">
        <v>31327.439999999999</v>
      </c>
      <c r="M467" s="121" t="s">
        <v>37</v>
      </c>
      <c r="N467" s="121" t="s">
        <v>37</v>
      </c>
      <c r="O467" s="121" t="s">
        <v>37</v>
      </c>
      <c r="P467" s="146">
        <v>31327.439999999999</v>
      </c>
      <c r="Q467" s="121" t="s">
        <v>37</v>
      </c>
      <c r="R467" s="44" t="s">
        <v>272</v>
      </c>
      <c r="S467" s="69">
        <v>358.03</v>
      </c>
      <c r="T467" s="69">
        <v>392.12</v>
      </c>
      <c r="U467" s="67">
        <v>2016</v>
      </c>
      <c r="V467" s="11">
        <v>1</v>
      </c>
      <c r="W467" s="1">
        <v>1</v>
      </c>
    </row>
    <row r="468" spans="1:1025" s="5" customFormat="1" ht="35.25" customHeight="1">
      <c r="A468" s="257" t="s">
        <v>722</v>
      </c>
      <c r="B468" s="258"/>
      <c r="C468" s="258"/>
      <c r="D468" s="258"/>
      <c r="E468" s="258"/>
      <c r="F468" s="258"/>
      <c r="G468" s="259"/>
      <c r="H468" s="328">
        <f>SUM(H465:H467)</f>
        <v>1511.7</v>
      </c>
      <c r="I468" s="327">
        <f>SUM(I465:I467)</f>
        <v>1325.2</v>
      </c>
      <c r="J468" s="327">
        <f>SUM(J465:J467)</f>
        <v>720.7</v>
      </c>
      <c r="K468" s="333">
        <f>SUM(K465:K467)</f>
        <v>70</v>
      </c>
      <c r="L468" s="327">
        <f>SUM(L465:L467)</f>
        <v>14835069.34</v>
      </c>
      <c r="M468" s="75">
        <v>0</v>
      </c>
      <c r="N468" s="75">
        <v>0</v>
      </c>
      <c r="O468" s="75">
        <v>0</v>
      </c>
      <c r="P468" s="74">
        <f>SUM(P465:P467)</f>
        <v>14835069.34</v>
      </c>
      <c r="Q468" s="75">
        <v>0</v>
      </c>
      <c r="R468" s="77" t="s">
        <v>105</v>
      </c>
      <c r="S468" s="75" t="s">
        <v>105</v>
      </c>
      <c r="T468" s="218" t="s">
        <v>105</v>
      </c>
      <c r="U468" s="76" t="s">
        <v>105</v>
      </c>
      <c r="V468" s="18"/>
    </row>
    <row r="469" spans="1:1025" s="172" customFormat="1" ht="25.5" customHeight="1">
      <c r="A469" s="256" t="s">
        <v>723</v>
      </c>
      <c r="B469" s="256"/>
      <c r="C469" s="256"/>
      <c r="D469" s="256"/>
      <c r="E469" s="256"/>
      <c r="F469" s="256"/>
      <c r="G469" s="256"/>
      <c r="H469" s="256"/>
      <c r="I469" s="256"/>
      <c r="J469" s="256"/>
      <c r="K469" s="256"/>
      <c r="L469" s="256"/>
      <c r="M469" s="256"/>
      <c r="N469" s="256"/>
      <c r="O469" s="256"/>
      <c r="P469" s="256"/>
      <c r="Q469" s="256"/>
      <c r="R469" s="256"/>
      <c r="S469" s="256"/>
      <c r="T469" s="256"/>
      <c r="U469" s="256"/>
      <c r="V469" s="18"/>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c r="ID469" s="5"/>
      <c r="IE469" s="5"/>
      <c r="IF469" s="5"/>
      <c r="IG469" s="5"/>
      <c r="IH469" s="5"/>
      <c r="II469" s="5"/>
      <c r="IJ469" s="5"/>
      <c r="IK469" s="5"/>
      <c r="IL469" s="5"/>
      <c r="IM469" s="5"/>
      <c r="IN469" s="5"/>
      <c r="IO469" s="5"/>
      <c r="IP469" s="5"/>
      <c r="IQ469" s="5"/>
      <c r="IR469" s="5"/>
      <c r="IS469" s="5"/>
      <c r="IT469" s="5"/>
      <c r="IU469" s="5"/>
      <c r="IV469" s="5"/>
      <c r="IW469" s="5"/>
      <c r="IX469" s="5"/>
      <c r="IY469" s="5"/>
      <c r="IZ469" s="5"/>
      <c r="JA469" s="5"/>
      <c r="JB469" s="5"/>
      <c r="JC469" s="5"/>
      <c r="JD469" s="5"/>
      <c r="JE469" s="5"/>
      <c r="JF469" s="5"/>
      <c r="JG469" s="5"/>
      <c r="JH469" s="5"/>
      <c r="JI469" s="5"/>
      <c r="JJ469" s="5"/>
      <c r="JK469" s="5"/>
      <c r="JL469" s="5"/>
      <c r="JM469" s="5"/>
      <c r="JN469" s="5"/>
      <c r="JO469" s="5"/>
      <c r="JP469" s="5"/>
      <c r="JQ469" s="5"/>
      <c r="JR469" s="5"/>
      <c r="JS469" s="5"/>
      <c r="JT469" s="5"/>
      <c r="JU469" s="5"/>
      <c r="JV469" s="5"/>
      <c r="JW469" s="5"/>
      <c r="JX469" s="5"/>
      <c r="JY469" s="5"/>
      <c r="JZ469" s="5"/>
      <c r="KA469" s="5"/>
      <c r="KB469" s="5"/>
      <c r="KC469" s="5"/>
      <c r="KD469" s="5"/>
      <c r="KE469" s="5"/>
      <c r="KF469" s="5"/>
      <c r="KG469" s="5"/>
      <c r="KH469" s="5"/>
      <c r="KI469" s="5"/>
      <c r="KJ469" s="5"/>
      <c r="KK469" s="5"/>
      <c r="KL469" s="5"/>
      <c r="KM469" s="5"/>
      <c r="KN469" s="5"/>
      <c r="KO469" s="5"/>
      <c r="KP469" s="5"/>
      <c r="KQ469" s="5"/>
      <c r="KR469" s="5"/>
      <c r="KS469" s="5"/>
      <c r="KT469" s="5"/>
      <c r="KU469" s="5"/>
      <c r="KV469" s="5"/>
      <c r="KW469" s="5"/>
      <c r="KX469" s="5"/>
      <c r="KY469" s="5"/>
      <c r="KZ469" s="5"/>
      <c r="LA469" s="5"/>
      <c r="LB469" s="5"/>
      <c r="LC469" s="5"/>
      <c r="LD469" s="5"/>
      <c r="LE469" s="5"/>
      <c r="LF469" s="5"/>
      <c r="LG469" s="5"/>
      <c r="LH469" s="5"/>
      <c r="LI469" s="5"/>
      <c r="LJ469" s="5"/>
      <c r="LK469" s="5"/>
      <c r="LL469" s="5"/>
      <c r="LM469" s="5"/>
      <c r="LN469" s="5"/>
      <c r="LO469" s="5"/>
      <c r="LP469" s="5"/>
      <c r="LQ469" s="5"/>
      <c r="LR469" s="5"/>
      <c r="LS469" s="5"/>
      <c r="LT469" s="5"/>
      <c r="LU469" s="5"/>
      <c r="LV469" s="5"/>
      <c r="LW469" s="5"/>
      <c r="LX469" s="5"/>
      <c r="LY469" s="5"/>
      <c r="LZ469" s="5"/>
      <c r="MA469" s="5"/>
      <c r="MB469" s="5"/>
      <c r="MC469" s="5"/>
      <c r="MD469" s="5"/>
      <c r="ME469" s="5"/>
      <c r="MF469" s="5"/>
      <c r="MG469" s="5"/>
      <c r="MH469" s="5"/>
      <c r="MI469" s="5"/>
      <c r="MJ469" s="5"/>
      <c r="MK469" s="5"/>
      <c r="ML469" s="5"/>
      <c r="MM469" s="5"/>
      <c r="MN469" s="5"/>
      <c r="MO469" s="5"/>
      <c r="MP469" s="5"/>
      <c r="MQ469" s="5"/>
      <c r="MR469" s="5"/>
      <c r="MS469" s="5"/>
      <c r="MT469" s="5"/>
      <c r="MU469" s="5"/>
      <c r="MV469" s="5"/>
      <c r="MW469" s="5"/>
      <c r="MX469" s="5"/>
      <c r="MY469" s="5"/>
      <c r="MZ469" s="5"/>
      <c r="NA469" s="5"/>
      <c r="NB469" s="5"/>
      <c r="NC469" s="5"/>
      <c r="ND469" s="5"/>
      <c r="NE469" s="5"/>
      <c r="NF469" s="5"/>
      <c r="NG469" s="5"/>
      <c r="NH469" s="5"/>
      <c r="NI469" s="5"/>
      <c r="NJ469" s="5"/>
      <c r="NK469" s="5"/>
      <c r="NL469" s="5"/>
      <c r="NM469" s="5"/>
      <c r="NN469" s="5"/>
      <c r="NO469" s="5"/>
      <c r="NP469" s="5"/>
      <c r="NQ469" s="5"/>
      <c r="NR469" s="5"/>
      <c r="NS469" s="5"/>
      <c r="NT469" s="5"/>
      <c r="NU469" s="5"/>
      <c r="NV469" s="5"/>
      <c r="NW469" s="5"/>
      <c r="NX469" s="5"/>
      <c r="NY469" s="5"/>
      <c r="NZ469" s="5"/>
      <c r="OA469" s="5"/>
      <c r="OB469" s="5"/>
      <c r="OC469" s="5"/>
      <c r="OD469" s="5"/>
      <c r="OE469" s="5"/>
      <c r="OF469" s="5"/>
      <c r="OG469" s="5"/>
      <c r="OH469" s="5"/>
      <c r="OI469" s="5"/>
      <c r="OJ469" s="5"/>
      <c r="OK469" s="5"/>
      <c r="OL469" s="5"/>
      <c r="OM469" s="5"/>
      <c r="ON469" s="5"/>
      <c r="OO469" s="5"/>
      <c r="OP469" s="5"/>
      <c r="OQ469" s="5"/>
      <c r="OR469" s="5"/>
      <c r="OS469" s="5"/>
      <c r="OT469" s="5"/>
      <c r="OU469" s="5"/>
      <c r="OV469" s="5"/>
      <c r="OW469" s="5"/>
      <c r="OX469" s="5"/>
      <c r="OY469" s="5"/>
      <c r="OZ469" s="5"/>
      <c r="PA469" s="5"/>
      <c r="PB469" s="5"/>
      <c r="PC469" s="5"/>
      <c r="PD469" s="5"/>
      <c r="PE469" s="5"/>
      <c r="PF469" s="5"/>
      <c r="PG469" s="5"/>
      <c r="PH469" s="5"/>
      <c r="PI469" s="5"/>
      <c r="PJ469" s="5"/>
      <c r="PK469" s="5"/>
      <c r="PL469" s="5"/>
      <c r="PM469" s="5"/>
      <c r="PN469" s="5"/>
      <c r="PO469" s="5"/>
      <c r="PP469" s="5"/>
      <c r="PQ469" s="5"/>
      <c r="PR469" s="5"/>
      <c r="PS469" s="5"/>
      <c r="PT469" s="5"/>
      <c r="PU469" s="5"/>
      <c r="PV469" s="5"/>
      <c r="PW469" s="5"/>
      <c r="PX469" s="5"/>
      <c r="PY469" s="5"/>
      <c r="PZ469" s="5"/>
      <c r="QA469" s="5"/>
      <c r="QB469" s="5"/>
      <c r="QC469" s="5"/>
      <c r="QD469" s="5"/>
      <c r="QE469" s="5"/>
      <c r="QF469" s="5"/>
      <c r="QG469" s="5"/>
      <c r="QH469" s="5"/>
      <c r="QI469" s="5"/>
      <c r="QJ469" s="5"/>
      <c r="QK469" s="5"/>
      <c r="QL469" s="5"/>
      <c r="QM469" s="5"/>
      <c r="QN469" s="5"/>
      <c r="QO469" s="5"/>
      <c r="QP469" s="5"/>
      <c r="QQ469" s="5"/>
      <c r="QR469" s="5"/>
      <c r="QS469" s="5"/>
      <c r="QT469" s="5"/>
      <c r="QU469" s="5"/>
      <c r="QV469" s="5"/>
      <c r="QW469" s="5"/>
      <c r="QX469" s="5"/>
      <c r="QY469" s="5"/>
      <c r="QZ469" s="5"/>
      <c r="RA469" s="5"/>
      <c r="RB469" s="5"/>
      <c r="RC469" s="5"/>
      <c r="RD469" s="5"/>
      <c r="RE469" s="5"/>
      <c r="RF469" s="5"/>
      <c r="RG469" s="5"/>
      <c r="RH469" s="5"/>
      <c r="RI469" s="5"/>
      <c r="RJ469" s="5"/>
      <c r="RK469" s="5"/>
      <c r="RL469" s="5"/>
      <c r="RM469" s="5"/>
      <c r="RN469" s="5"/>
      <c r="RO469" s="5"/>
      <c r="RP469" s="5"/>
      <c r="RQ469" s="5"/>
      <c r="RR469" s="5"/>
      <c r="RS469" s="5"/>
      <c r="RT469" s="5"/>
      <c r="RU469" s="5"/>
      <c r="RV469" s="5"/>
      <c r="RW469" s="5"/>
      <c r="RX469" s="5"/>
      <c r="RY469" s="5"/>
      <c r="RZ469" s="5"/>
      <c r="SA469" s="5"/>
      <c r="SB469" s="5"/>
      <c r="SC469" s="5"/>
      <c r="SD469" s="5"/>
      <c r="SE469" s="5"/>
      <c r="SF469" s="5"/>
      <c r="SG469" s="5"/>
      <c r="SH469" s="5"/>
      <c r="SI469" s="5"/>
      <c r="SJ469" s="5"/>
      <c r="SK469" s="5"/>
      <c r="SL469" s="5"/>
      <c r="SM469" s="5"/>
      <c r="SN469" s="5"/>
      <c r="SO469" s="5"/>
      <c r="SP469" s="5"/>
      <c r="SQ469" s="5"/>
      <c r="SR469" s="5"/>
      <c r="SS469" s="5"/>
      <c r="ST469" s="5"/>
      <c r="SU469" s="5"/>
      <c r="SV469" s="5"/>
      <c r="SW469" s="5"/>
      <c r="SX469" s="5"/>
      <c r="SY469" s="5"/>
      <c r="SZ469" s="5"/>
      <c r="TA469" s="5"/>
      <c r="TB469" s="5"/>
      <c r="TC469" s="5"/>
      <c r="TD469" s="5"/>
      <c r="TE469" s="5"/>
      <c r="TF469" s="5"/>
      <c r="TG469" s="5"/>
      <c r="TH469" s="5"/>
      <c r="TI469" s="5"/>
      <c r="TJ469" s="5"/>
      <c r="TK469" s="5"/>
      <c r="TL469" s="5"/>
      <c r="TM469" s="5"/>
      <c r="TN469" s="5"/>
      <c r="TO469" s="5"/>
      <c r="TP469" s="5"/>
      <c r="TQ469" s="5"/>
      <c r="TR469" s="5"/>
      <c r="TS469" s="5"/>
      <c r="TT469" s="5"/>
      <c r="TU469" s="5"/>
      <c r="TV469" s="5"/>
      <c r="TW469" s="5"/>
      <c r="TX469" s="5"/>
      <c r="TY469" s="5"/>
      <c r="TZ469" s="5"/>
      <c r="UA469" s="5"/>
      <c r="UB469" s="5"/>
      <c r="UC469" s="5"/>
      <c r="UD469" s="5"/>
      <c r="UE469" s="5"/>
      <c r="UF469" s="5"/>
      <c r="UG469" s="5"/>
      <c r="UH469" s="5"/>
      <c r="UI469" s="5"/>
      <c r="UJ469" s="5"/>
      <c r="UK469" s="5"/>
      <c r="UL469" s="5"/>
      <c r="UM469" s="5"/>
      <c r="UN469" s="5"/>
      <c r="UO469" s="5"/>
      <c r="UP469" s="5"/>
      <c r="UQ469" s="5"/>
      <c r="UR469" s="5"/>
      <c r="US469" s="5"/>
      <c r="UT469" s="5"/>
      <c r="UU469" s="5"/>
      <c r="UV469" s="5"/>
      <c r="UW469" s="5"/>
      <c r="UX469" s="5"/>
      <c r="UY469" s="5"/>
      <c r="UZ469" s="5"/>
      <c r="VA469" s="5"/>
      <c r="VB469" s="5"/>
      <c r="VC469" s="5"/>
      <c r="VD469" s="5"/>
      <c r="VE469" s="5"/>
      <c r="VF469" s="5"/>
      <c r="VG469" s="5"/>
      <c r="VH469" s="5"/>
      <c r="VI469" s="5"/>
      <c r="VJ469" s="5"/>
      <c r="VK469" s="5"/>
      <c r="VL469" s="5"/>
      <c r="VM469" s="5"/>
      <c r="VN469" s="5"/>
      <c r="VO469" s="5"/>
      <c r="VP469" s="5"/>
      <c r="VQ469" s="5"/>
      <c r="VR469" s="5"/>
      <c r="VS469" s="5"/>
      <c r="VT469" s="5"/>
      <c r="VU469" s="5"/>
      <c r="VV469" s="5"/>
      <c r="VW469" s="5"/>
      <c r="VX469" s="5"/>
      <c r="VY469" s="5"/>
      <c r="VZ469" s="5"/>
      <c r="WA469" s="5"/>
      <c r="WB469" s="5"/>
      <c r="WC469" s="5"/>
      <c r="WD469" s="5"/>
      <c r="WE469" s="5"/>
      <c r="WF469" s="5"/>
      <c r="WG469" s="5"/>
      <c r="WH469" s="5"/>
      <c r="WI469" s="5"/>
      <c r="WJ469" s="5"/>
      <c r="WK469" s="5"/>
      <c r="WL469" s="5"/>
      <c r="WM469" s="5"/>
      <c r="WN469" s="5"/>
      <c r="WO469" s="5"/>
      <c r="WP469" s="5"/>
      <c r="WQ469" s="5"/>
      <c r="WR469" s="5"/>
      <c r="WS469" s="5"/>
      <c r="WT469" s="5"/>
      <c r="WU469" s="5"/>
      <c r="WV469" s="5"/>
      <c r="WW469" s="5"/>
      <c r="WX469" s="5"/>
      <c r="WY469" s="5"/>
      <c r="WZ469" s="5"/>
      <c r="XA469" s="5"/>
      <c r="XB469" s="5"/>
      <c r="XC469" s="5"/>
      <c r="XD469" s="5"/>
      <c r="XE469" s="5"/>
      <c r="XF469" s="5"/>
      <c r="XG469" s="5"/>
      <c r="XH469" s="5"/>
      <c r="XI469" s="5"/>
      <c r="XJ469" s="5"/>
      <c r="XK469" s="5"/>
      <c r="XL469" s="5"/>
      <c r="XM469" s="5"/>
      <c r="XN469" s="5"/>
      <c r="XO469" s="5"/>
      <c r="XP469" s="5"/>
      <c r="XQ469" s="5"/>
      <c r="XR469" s="5"/>
      <c r="XS469" s="5"/>
      <c r="XT469" s="5"/>
      <c r="XU469" s="5"/>
      <c r="XV469" s="5"/>
      <c r="XW469" s="5"/>
      <c r="XX469" s="5"/>
      <c r="XY469" s="5"/>
      <c r="XZ469" s="5"/>
      <c r="YA469" s="5"/>
      <c r="YB469" s="5"/>
      <c r="YC469" s="5"/>
      <c r="YD469" s="5"/>
      <c r="YE469" s="5"/>
      <c r="YF469" s="5"/>
      <c r="YG469" s="5"/>
      <c r="YH469" s="5"/>
      <c r="YI469" s="5"/>
      <c r="YJ469" s="5"/>
      <c r="YK469" s="5"/>
      <c r="YL469" s="5"/>
      <c r="YM469" s="5"/>
      <c r="YN469" s="5"/>
      <c r="YO469" s="5"/>
      <c r="YP469" s="5"/>
      <c r="YQ469" s="5"/>
      <c r="YR469" s="5"/>
      <c r="YS469" s="5"/>
      <c r="YT469" s="5"/>
      <c r="YU469" s="5"/>
      <c r="YV469" s="5"/>
      <c r="YW469" s="5"/>
      <c r="YX469" s="5"/>
      <c r="YY469" s="5"/>
      <c r="YZ469" s="5"/>
      <c r="ZA469" s="5"/>
      <c r="ZB469" s="5"/>
      <c r="ZC469" s="5"/>
      <c r="ZD469" s="5"/>
      <c r="ZE469" s="5"/>
      <c r="ZF469" s="5"/>
      <c r="ZG469" s="5"/>
      <c r="ZH469" s="5"/>
      <c r="ZI469" s="5"/>
      <c r="ZJ469" s="5"/>
      <c r="ZK469" s="5"/>
      <c r="ZL469" s="5"/>
      <c r="ZM469" s="5"/>
      <c r="ZN469" s="5"/>
      <c r="ZO469" s="5"/>
      <c r="ZP469" s="5"/>
      <c r="ZQ469" s="5"/>
      <c r="ZR469" s="5"/>
      <c r="ZS469" s="5"/>
      <c r="ZT469" s="5"/>
      <c r="ZU469" s="5"/>
      <c r="ZV469" s="5"/>
      <c r="ZW469" s="5"/>
      <c r="ZX469" s="5"/>
      <c r="ZY469" s="5"/>
      <c r="ZZ469" s="5"/>
      <c r="AAA469" s="5"/>
      <c r="AAB469" s="5"/>
      <c r="AAC469" s="5"/>
      <c r="AAD469" s="5"/>
      <c r="AAE469" s="5"/>
      <c r="AAF469" s="5"/>
      <c r="AAG469" s="5"/>
      <c r="AAH469" s="5"/>
      <c r="AAI469" s="5"/>
      <c r="AAJ469" s="5"/>
      <c r="AAK469" s="5"/>
      <c r="AAL469" s="5"/>
      <c r="AAM469" s="5"/>
      <c r="AAN469" s="5"/>
      <c r="AAO469" s="5"/>
      <c r="AAP469" s="5"/>
      <c r="AAQ469" s="5"/>
      <c r="AAR469" s="5"/>
      <c r="AAS469" s="5"/>
      <c r="AAT469" s="5"/>
      <c r="AAU469" s="5"/>
      <c r="AAV469" s="5"/>
      <c r="AAW469" s="5"/>
      <c r="AAX469" s="5"/>
      <c r="AAY469" s="5"/>
      <c r="AAZ469" s="5"/>
      <c r="ABA469" s="5"/>
      <c r="ABB469" s="5"/>
      <c r="ABC469" s="5"/>
      <c r="ABD469" s="5"/>
      <c r="ABE469" s="5"/>
      <c r="ABF469" s="5"/>
      <c r="ABG469" s="5"/>
      <c r="ABH469" s="5"/>
      <c r="ABI469" s="5"/>
      <c r="ABJ469" s="5"/>
      <c r="ABK469" s="5"/>
      <c r="ABL469" s="5"/>
      <c r="ABM469" s="5"/>
      <c r="ABN469" s="5"/>
      <c r="ABO469" s="5"/>
      <c r="ABP469" s="5"/>
      <c r="ABQ469" s="5"/>
      <c r="ABR469" s="5"/>
      <c r="ABS469" s="5"/>
      <c r="ABT469" s="5"/>
      <c r="ABU469" s="5"/>
      <c r="ABV469" s="5"/>
      <c r="ABW469" s="5"/>
      <c r="ABX469" s="5"/>
      <c r="ABY469" s="5"/>
      <c r="ABZ469" s="5"/>
      <c r="ACA469" s="5"/>
      <c r="ACB469" s="5"/>
      <c r="ACC469" s="5"/>
      <c r="ACD469" s="5"/>
      <c r="ACE469" s="5"/>
      <c r="ACF469" s="5"/>
      <c r="ACG469" s="5"/>
      <c r="ACH469" s="5"/>
      <c r="ACI469" s="5"/>
      <c r="ACJ469" s="5"/>
      <c r="ACK469" s="5"/>
      <c r="ACL469" s="5"/>
      <c r="ACM469" s="5"/>
      <c r="ACN469" s="5"/>
      <c r="ACO469" s="5"/>
      <c r="ACP469" s="5"/>
      <c r="ACQ469" s="5"/>
      <c r="ACR469" s="5"/>
      <c r="ACS469" s="5"/>
      <c r="ACT469" s="5"/>
      <c r="ACU469" s="5"/>
      <c r="ACV469" s="5"/>
      <c r="ACW469" s="5"/>
      <c r="ACX469" s="5"/>
      <c r="ACY469" s="5"/>
      <c r="ACZ469" s="5"/>
      <c r="ADA469" s="5"/>
      <c r="ADB469" s="5"/>
      <c r="ADC469" s="5"/>
      <c r="ADD469" s="5"/>
      <c r="ADE469" s="5"/>
      <c r="ADF469" s="5"/>
      <c r="ADG469" s="5"/>
      <c r="ADH469" s="5"/>
      <c r="ADI469" s="5"/>
      <c r="ADJ469" s="5"/>
      <c r="ADK469" s="5"/>
      <c r="ADL469" s="5"/>
      <c r="ADM469" s="5"/>
      <c r="ADN469" s="5"/>
      <c r="ADO469" s="5"/>
      <c r="ADP469" s="5"/>
      <c r="ADQ469" s="5"/>
      <c r="ADR469" s="5"/>
      <c r="ADS469" s="5"/>
      <c r="ADT469" s="5"/>
      <c r="ADU469" s="5"/>
      <c r="ADV469" s="5"/>
      <c r="ADW469" s="5"/>
      <c r="ADX469" s="5"/>
      <c r="ADY469" s="5"/>
      <c r="ADZ469" s="5"/>
      <c r="AEA469" s="5"/>
      <c r="AEB469" s="5"/>
      <c r="AEC469" s="5"/>
      <c r="AED469" s="5"/>
      <c r="AEE469" s="5"/>
      <c r="AEF469" s="5"/>
      <c r="AEG469" s="5"/>
      <c r="AEH469" s="5"/>
      <c r="AEI469" s="5"/>
      <c r="AEJ469" s="5"/>
      <c r="AEK469" s="5"/>
      <c r="AEL469" s="5"/>
      <c r="AEM469" s="5"/>
      <c r="AEN469" s="5"/>
      <c r="AEO469" s="5"/>
      <c r="AEP469" s="5"/>
      <c r="AEQ469" s="5"/>
      <c r="AER469" s="5"/>
      <c r="AES469" s="5"/>
      <c r="AET469" s="5"/>
      <c r="AEU469" s="5"/>
      <c r="AEV469" s="5"/>
      <c r="AEW469" s="5"/>
      <c r="AEX469" s="5"/>
      <c r="AEY469" s="5"/>
      <c r="AEZ469" s="5"/>
      <c r="AFA469" s="5"/>
      <c r="AFB469" s="5"/>
      <c r="AFC469" s="5"/>
      <c r="AFD469" s="5"/>
      <c r="AFE469" s="5"/>
      <c r="AFF469" s="5"/>
      <c r="AFG469" s="5"/>
      <c r="AFH469" s="5"/>
      <c r="AFI469" s="5"/>
      <c r="AFJ469" s="5"/>
      <c r="AFK469" s="5"/>
      <c r="AFL469" s="5"/>
      <c r="AFM469" s="5"/>
      <c r="AFN469" s="5"/>
      <c r="AFO469" s="5"/>
      <c r="AFP469" s="5"/>
      <c r="AFQ469" s="5"/>
      <c r="AFR469" s="5"/>
      <c r="AFS469" s="5"/>
      <c r="AFT469" s="5"/>
      <c r="AFU469" s="5"/>
      <c r="AFV469" s="5"/>
      <c r="AFW469" s="5"/>
      <c r="AFX469" s="5"/>
      <c r="AFY469" s="5"/>
      <c r="AFZ469" s="5"/>
      <c r="AGA469" s="5"/>
      <c r="AGB469" s="5"/>
      <c r="AGC469" s="5"/>
      <c r="AGD469" s="5"/>
      <c r="AGE469" s="5"/>
      <c r="AGF469" s="5"/>
      <c r="AGG469" s="5"/>
      <c r="AGH469" s="5"/>
      <c r="AGI469" s="5"/>
      <c r="AGJ469" s="5"/>
      <c r="AGK469" s="5"/>
      <c r="AGL469" s="5"/>
      <c r="AGM469" s="5"/>
      <c r="AGN469" s="5"/>
      <c r="AGO469" s="5"/>
      <c r="AGP469" s="5"/>
      <c r="AGQ469" s="5"/>
      <c r="AGR469" s="5"/>
      <c r="AGS469" s="5"/>
      <c r="AGT469" s="5"/>
      <c r="AGU469" s="5"/>
      <c r="AGV469" s="5"/>
      <c r="AGW469" s="5"/>
      <c r="AGX469" s="5"/>
      <c r="AGY469" s="5"/>
      <c r="AGZ469" s="5"/>
      <c r="AHA469" s="5"/>
      <c r="AHB469" s="5"/>
      <c r="AHC469" s="5"/>
      <c r="AHD469" s="5"/>
      <c r="AHE469" s="5"/>
      <c r="AHF469" s="5"/>
      <c r="AHG469" s="5"/>
      <c r="AHH469" s="5"/>
      <c r="AHI469" s="5"/>
      <c r="AHJ469" s="5"/>
      <c r="AHK469" s="5"/>
      <c r="AHL469" s="5"/>
      <c r="AHM469" s="5"/>
      <c r="AHN469" s="5"/>
      <c r="AHO469" s="5"/>
      <c r="AHP469" s="5"/>
      <c r="AHQ469" s="5"/>
      <c r="AHR469" s="5"/>
      <c r="AHS469" s="5"/>
      <c r="AHT469" s="5"/>
      <c r="AHU469" s="5"/>
      <c r="AHV469" s="5"/>
      <c r="AHW469" s="5"/>
      <c r="AHX469" s="5"/>
      <c r="AHY469" s="5"/>
      <c r="AHZ469" s="5"/>
      <c r="AIA469" s="5"/>
      <c r="AIB469" s="5"/>
      <c r="AIC469" s="5"/>
      <c r="AID469" s="5"/>
      <c r="AIE469" s="5"/>
      <c r="AIF469" s="5"/>
      <c r="AIG469" s="5"/>
      <c r="AIH469" s="5"/>
      <c r="AII469" s="5"/>
      <c r="AIJ469" s="5"/>
      <c r="AIK469" s="5"/>
      <c r="AIL469" s="5"/>
      <c r="AIM469" s="5"/>
      <c r="AIN469" s="5"/>
      <c r="AIO469" s="5"/>
      <c r="AIP469" s="5"/>
      <c r="AIQ469" s="5"/>
      <c r="AIR469" s="5"/>
      <c r="AIS469" s="5"/>
      <c r="AIT469" s="5"/>
      <c r="AIU469" s="5"/>
      <c r="AIV469" s="5"/>
      <c r="AIW469" s="5"/>
      <c r="AIX469" s="5"/>
      <c r="AIY469" s="5"/>
      <c r="AIZ469" s="5"/>
      <c r="AJA469" s="5"/>
      <c r="AJB469" s="5"/>
      <c r="AJC469" s="5"/>
      <c r="AJD469" s="5"/>
      <c r="AJE469" s="5"/>
      <c r="AJF469" s="5"/>
      <c r="AJG469" s="5"/>
      <c r="AJH469" s="5"/>
      <c r="AJI469" s="5"/>
      <c r="AJJ469" s="5"/>
      <c r="AJK469" s="5"/>
      <c r="AJL469" s="5"/>
      <c r="AJM469" s="5"/>
      <c r="AJN469" s="5"/>
      <c r="AJO469" s="5"/>
      <c r="AJP469" s="5"/>
      <c r="AJQ469" s="5"/>
      <c r="AJR469" s="5"/>
      <c r="AJS469" s="5"/>
      <c r="AJT469" s="5"/>
      <c r="AJU469" s="5"/>
      <c r="AJV469" s="5"/>
      <c r="AJW469" s="5"/>
      <c r="AJX469" s="5"/>
      <c r="AJY469" s="5"/>
      <c r="AJZ469" s="5"/>
      <c r="AKA469" s="5"/>
      <c r="AKB469" s="5"/>
      <c r="AKC469" s="5"/>
      <c r="AKD469" s="5"/>
      <c r="AKE469" s="5"/>
      <c r="AKF469" s="5"/>
      <c r="AKG469" s="5"/>
      <c r="AKH469" s="5"/>
      <c r="AKI469" s="5"/>
      <c r="AKJ469" s="5"/>
      <c r="AKK469" s="5"/>
      <c r="AKL469" s="5"/>
      <c r="AKM469" s="5"/>
      <c r="AKN469" s="5"/>
      <c r="AKO469" s="5"/>
      <c r="AKP469" s="5"/>
      <c r="AKQ469" s="5"/>
      <c r="AKR469" s="5"/>
      <c r="AKS469" s="5"/>
      <c r="AKT469" s="5"/>
      <c r="AKU469" s="5"/>
      <c r="AKV469" s="5"/>
      <c r="AKW469" s="5"/>
      <c r="AKX469" s="5"/>
      <c r="AKY469" s="5"/>
      <c r="AKZ469" s="5"/>
      <c r="ALA469" s="5"/>
      <c r="ALB469" s="5"/>
      <c r="ALC469" s="5"/>
      <c r="ALD469" s="5"/>
      <c r="ALE469" s="5"/>
      <c r="ALF469" s="5"/>
      <c r="ALG469" s="5"/>
      <c r="ALH469" s="5"/>
      <c r="ALI469" s="5"/>
      <c r="ALJ469" s="5"/>
      <c r="ALK469" s="5"/>
      <c r="ALL469" s="5"/>
      <c r="ALM469" s="5"/>
      <c r="ALN469" s="5"/>
      <c r="ALO469" s="5"/>
      <c r="ALP469" s="5"/>
      <c r="ALQ469" s="5"/>
      <c r="ALR469" s="5"/>
      <c r="ALS469" s="5"/>
      <c r="ALT469" s="5"/>
      <c r="ALU469" s="5"/>
      <c r="ALV469" s="5"/>
      <c r="ALW469" s="5"/>
      <c r="ALX469" s="5"/>
      <c r="ALY469" s="5"/>
      <c r="ALZ469" s="5"/>
      <c r="AMA469" s="5"/>
      <c r="AMB469" s="5"/>
      <c r="AMC469" s="5"/>
      <c r="AMD469" s="5"/>
      <c r="AME469" s="5"/>
      <c r="AMF469" s="5"/>
      <c r="AMG469" s="5"/>
      <c r="AMH469" s="5"/>
      <c r="AMI469" s="5"/>
      <c r="AMJ469" s="5"/>
      <c r="AMK469" s="5"/>
    </row>
    <row r="470" spans="1:1025" ht="54.75" customHeight="1">
      <c r="A470" s="45">
        <v>1</v>
      </c>
      <c r="B470" s="117" t="s">
        <v>724</v>
      </c>
      <c r="C470" s="118">
        <v>1954</v>
      </c>
      <c r="D470" s="118"/>
      <c r="E470" s="186" t="s">
        <v>108</v>
      </c>
      <c r="F470" s="118">
        <v>2</v>
      </c>
      <c r="G470" s="118">
        <v>1</v>
      </c>
      <c r="H470" s="314">
        <v>548.79999999999995</v>
      </c>
      <c r="I470" s="314">
        <v>502.6</v>
      </c>
      <c r="J470" s="314">
        <v>297.8</v>
      </c>
      <c r="K470" s="314">
        <v>21</v>
      </c>
      <c r="L470" s="322">
        <v>1763531.87</v>
      </c>
      <c r="M470" s="121" t="s">
        <v>37</v>
      </c>
      <c r="N470" s="121" t="s">
        <v>37</v>
      </c>
      <c r="O470" s="121" t="s">
        <v>37</v>
      </c>
      <c r="P470" s="136">
        <v>1763531.87</v>
      </c>
      <c r="Q470" s="121" t="s">
        <v>37</v>
      </c>
      <c r="R470" s="44" t="s">
        <v>592</v>
      </c>
      <c r="S470" s="64">
        <v>3508.82</v>
      </c>
      <c r="T470" s="64">
        <v>4724.3999999999996</v>
      </c>
      <c r="U470" s="45">
        <v>2016</v>
      </c>
      <c r="V470" s="11">
        <v>3</v>
      </c>
      <c r="W470" s="1">
        <v>1</v>
      </c>
    </row>
    <row r="471" spans="1:1025" ht="71.25" customHeight="1">
      <c r="A471" s="45">
        <f>A470+1</f>
        <v>2</v>
      </c>
      <c r="B471" s="117" t="s">
        <v>725</v>
      </c>
      <c r="C471" s="118">
        <v>1936</v>
      </c>
      <c r="D471" s="118"/>
      <c r="E471" s="186" t="s">
        <v>330</v>
      </c>
      <c r="F471" s="118">
        <v>2</v>
      </c>
      <c r="G471" s="118">
        <v>2</v>
      </c>
      <c r="H471" s="314">
        <v>535.20000000000005</v>
      </c>
      <c r="I471" s="314">
        <v>484.4</v>
      </c>
      <c r="J471" s="314">
        <v>311</v>
      </c>
      <c r="K471" s="314">
        <v>25</v>
      </c>
      <c r="L471" s="322">
        <v>6442614.6699999999</v>
      </c>
      <c r="M471" s="121" t="s">
        <v>37</v>
      </c>
      <c r="N471" s="121" t="s">
        <v>37</v>
      </c>
      <c r="O471" s="121" t="s">
        <v>37</v>
      </c>
      <c r="P471" s="136">
        <v>6442614.6699999999</v>
      </c>
      <c r="Q471" s="121" t="s">
        <v>37</v>
      </c>
      <c r="R471" s="44" t="s">
        <v>687</v>
      </c>
      <c r="S471" s="49">
        <v>13300.2</v>
      </c>
      <c r="T471" s="49">
        <v>15179.88</v>
      </c>
      <c r="U471" s="45">
        <v>2016</v>
      </c>
      <c r="V471" s="11">
        <v>5</v>
      </c>
      <c r="W471" s="1">
        <v>1</v>
      </c>
    </row>
    <row r="472" spans="1:1025" ht="31.5">
      <c r="A472" s="45">
        <f>A471+1</f>
        <v>3</v>
      </c>
      <c r="B472" s="117" t="s">
        <v>726</v>
      </c>
      <c r="C472" s="118">
        <v>1964</v>
      </c>
      <c r="D472" s="118"/>
      <c r="E472" s="186"/>
      <c r="F472" s="118">
        <v>2</v>
      </c>
      <c r="G472" s="118"/>
      <c r="H472" s="314">
        <v>331.3</v>
      </c>
      <c r="I472" s="314">
        <v>331.3</v>
      </c>
      <c r="J472" s="314" t="s">
        <v>39</v>
      </c>
      <c r="K472" s="314">
        <v>16</v>
      </c>
      <c r="L472" s="322">
        <v>49600</v>
      </c>
      <c r="M472" s="121" t="s">
        <v>37</v>
      </c>
      <c r="N472" s="121" t="s">
        <v>37</v>
      </c>
      <c r="O472" s="121" t="s">
        <v>37</v>
      </c>
      <c r="P472" s="136">
        <v>49600</v>
      </c>
      <c r="Q472" s="121" t="s">
        <v>37</v>
      </c>
      <c r="R472" s="44" t="s">
        <v>297</v>
      </c>
      <c r="S472" s="50">
        <v>149.71</v>
      </c>
      <c r="T472" s="51">
        <v>149.71</v>
      </c>
      <c r="U472" s="45">
        <v>2016</v>
      </c>
      <c r="V472" s="11">
        <v>1</v>
      </c>
      <c r="W472" s="1">
        <v>1</v>
      </c>
    </row>
    <row r="473" spans="1:1025" s="5" customFormat="1" ht="35.25" customHeight="1">
      <c r="A473" s="257" t="s">
        <v>727</v>
      </c>
      <c r="B473" s="258"/>
      <c r="C473" s="258"/>
      <c r="D473" s="258"/>
      <c r="E473" s="258"/>
      <c r="F473" s="258"/>
      <c r="G473" s="259"/>
      <c r="H473" s="328">
        <f>SUM(H470:H472)</f>
        <v>1415.3</v>
      </c>
      <c r="I473" s="327">
        <f>SUM(I470:I472)</f>
        <v>1318.3</v>
      </c>
      <c r="J473" s="327">
        <f>SUM(J470:J472)</f>
        <v>608.79999999999995</v>
      </c>
      <c r="K473" s="333">
        <f>SUM(K470:K472)</f>
        <v>62</v>
      </c>
      <c r="L473" s="327">
        <f>SUM(L470:L472)</f>
        <v>8255746.54</v>
      </c>
      <c r="M473" s="75">
        <v>0</v>
      </c>
      <c r="N473" s="75">
        <v>0</v>
      </c>
      <c r="O473" s="75">
        <v>0</v>
      </c>
      <c r="P473" s="74">
        <f>SUM(P470:P472)</f>
        <v>8255746.54</v>
      </c>
      <c r="Q473" s="75">
        <v>0</v>
      </c>
      <c r="R473" s="77" t="s">
        <v>105</v>
      </c>
      <c r="S473" s="75" t="s">
        <v>105</v>
      </c>
      <c r="T473" s="218" t="s">
        <v>105</v>
      </c>
      <c r="U473" s="76" t="s">
        <v>105</v>
      </c>
      <c r="V473" s="18"/>
    </row>
    <row r="474" spans="1:1025" s="172" customFormat="1" ht="25.5" customHeight="1">
      <c r="A474" s="256" t="s">
        <v>728</v>
      </c>
      <c r="B474" s="256"/>
      <c r="C474" s="256"/>
      <c r="D474" s="256"/>
      <c r="E474" s="256"/>
      <c r="F474" s="256"/>
      <c r="G474" s="256"/>
      <c r="H474" s="256"/>
      <c r="I474" s="256"/>
      <c r="J474" s="256"/>
      <c r="K474" s="256"/>
      <c r="L474" s="256"/>
      <c r="M474" s="256"/>
      <c r="N474" s="256"/>
      <c r="O474" s="256"/>
      <c r="P474" s="256"/>
      <c r="Q474" s="256"/>
      <c r="R474" s="256"/>
      <c r="S474" s="256"/>
      <c r="T474" s="256"/>
      <c r="U474" s="256"/>
      <c r="V474" s="18"/>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c r="FL474" s="5"/>
      <c r="FM474" s="5"/>
      <c r="FN474" s="5"/>
      <c r="FO474" s="5"/>
      <c r="FP474" s="5"/>
      <c r="FQ474" s="5"/>
      <c r="FR474" s="5"/>
      <c r="FS474" s="5"/>
      <c r="FT474" s="5"/>
      <c r="FU474" s="5"/>
      <c r="FV474" s="5"/>
      <c r="FW474" s="5"/>
      <c r="FX474" s="5"/>
      <c r="FY474" s="5"/>
      <c r="FZ474" s="5"/>
      <c r="GA474" s="5"/>
      <c r="GB474" s="5"/>
      <c r="GC474" s="5"/>
      <c r="GD474" s="5"/>
      <c r="GE474" s="5"/>
      <c r="GF474" s="5"/>
      <c r="GG474" s="5"/>
      <c r="GH474" s="5"/>
      <c r="GI474" s="5"/>
      <c r="GJ474" s="5"/>
      <c r="GK474" s="5"/>
      <c r="GL474" s="5"/>
      <c r="GM474" s="5"/>
      <c r="GN474" s="5"/>
      <c r="GO474" s="5"/>
      <c r="GP474" s="5"/>
      <c r="GQ474" s="5"/>
      <c r="GR474" s="5"/>
      <c r="GS474" s="5"/>
      <c r="GT474" s="5"/>
      <c r="GU474" s="5"/>
      <c r="GV474" s="5"/>
      <c r="GW474" s="5"/>
      <c r="GX474" s="5"/>
      <c r="GY474" s="5"/>
      <c r="GZ474" s="5"/>
      <c r="HA474" s="5"/>
      <c r="HB474" s="5"/>
      <c r="HC474" s="5"/>
      <c r="HD474" s="5"/>
      <c r="HE474" s="5"/>
      <c r="HF474" s="5"/>
      <c r="HG474" s="5"/>
      <c r="HH474" s="5"/>
      <c r="HI474" s="5"/>
      <c r="HJ474" s="5"/>
      <c r="HK474" s="5"/>
      <c r="HL474" s="5"/>
      <c r="HM474" s="5"/>
      <c r="HN474" s="5"/>
      <c r="HO474" s="5"/>
      <c r="HP474" s="5"/>
      <c r="HQ474" s="5"/>
      <c r="HR474" s="5"/>
      <c r="HS474" s="5"/>
      <c r="HT474" s="5"/>
      <c r="HU474" s="5"/>
      <c r="HV474" s="5"/>
      <c r="HW474" s="5"/>
      <c r="HX474" s="5"/>
      <c r="HY474" s="5"/>
      <c r="HZ474" s="5"/>
      <c r="IA474" s="5"/>
      <c r="IB474" s="5"/>
      <c r="IC474" s="5"/>
      <c r="ID474" s="5"/>
      <c r="IE474" s="5"/>
      <c r="IF474" s="5"/>
      <c r="IG474" s="5"/>
      <c r="IH474" s="5"/>
      <c r="II474" s="5"/>
      <c r="IJ474" s="5"/>
      <c r="IK474" s="5"/>
      <c r="IL474" s="5"/>
      <c r="IM474" s="5"/>
      <c r="IN474" s="5"/>
      <c r="IO474" s="5"/>
      <c r="IP474" s="5"/>
      <c r="IQ474" s="5"/>
      <c r="IR474" s="5"/>
      <c r="IS474" s="5"/>
      <c r="IT474" s="5"/>
      <c r="IU474" s="5"/>
      <c r="IV474" s="5"/>
      <c r="IW474" s="5"/>
      <c r="IX474" s="5"/>
      <c r="IY474" s="5"/>
      <c r="IZ474" s="5"/>
      <c r="JA474" s="5"/>
      <c r="JB474" s="5"/>
      <c r="JC474" s="5"/>
      <c r="JD474" s="5"/>
      <c r="JE474" s="5"/>
      <c r="JF474" s="5"/>
      <c r="JG474" s="5"/>
      <c r="JH474" s="5"/>
      <c r="JI474" s="5"/>
      <c r="JJ474" s="5"/>
      <c r="JK474" s="5"/>
      <c r="JL474" s="5"/>
      <c r="JM474" s="5"/>
      <c r="JN474" s="5"/>
      <c r="JO474" s="5"/>
      <c r="JP474" s="5"/>
      <c r="JQ474" s="5"/>
      <c r="JR474" s="5"/>
      <c r="JS474" s="5"/>
      <c r="JT474" s="5"/>
      <c r="JU474" s="5"/>
      <c r="JV474" s="5"/>
      <c r="JW474" s="5"/>
      <c r="JX474" s="5"/>
      <c r="JY474" s="5"/>
      <c r="JZ474" s="5"/>
      <c r="KA474" s="5"/>
      <c r="KB474" s="5"/>
      <c r="KC474" s="5"/>
      <c r="KD474" s="5"/>
      <c r="KE474" s="5"/>
      <c r="KF474" s="5"/>
      <c r="KG474" s="5"/>
      <c r="KH474" s="5"/>
      <c r="KI474" s="5"/>
      <c r="KJ474" s="5"/>
      <c r="KK474" s="5"/>
      <c r="KL474" s="5"/>
      <c r="KM474" s="5"/>
      <c r="KN474" s="5"/>
      <c r="KO474" s="5"/>
      <c r="KP474" s="5"/>
      <c r="KQ474" s="5"/>
      <c r="KR474" s="5"/>
      <c r="KS474" s="5"/>
      <c r="KT474" s="5"/>
      <c r="KU474" s="5"/>
      <c r="KV474" s="5"/>
      <c r="KW474" s="5"/>
      <c r="KX474" s="5"/>
      <c r="KY474" s="5"/>
      <c r="KZ474" s="5"/>
      <c r="LA474" s="5"/>
      <c r="LB474" s="5"/>
      <c r="LC474" s="5"/>
      <c r="LD474" s="5"/>
      <c r="LE474" s="5"/>
      <c r="LF474" s="5"/>
      <c r="LG474" s="5"/>
      <c r="LH474" s="5"/>
      <c r="LI474" s="5"/>
      <c r="LJ474" s="5"/>
      <c r="LK474" s="5"/>
      <c r="LL474" s="5"/>
      <c r="LM474" s="5"/>
      <c r="LN474" s="5"/>
      <c r="LO474" s="5"/>
      <c r="LP474" s="5"/>
      <c r="LQ474" s="5"/>
      <c r="LR474" s="5"/>
      <c r="LS474" s="5"/>
      <c r="LT474" s="5"/>
      <c r="LU474" s="5"/>
      <c r="LV474" s="5"/>
      <c r="LW474" s="5"/>
      <c r="LX474" s="5"/>
      <c r="LY474" s="5"/>
      <c r="LZ474" s="5"/>
      <c r="MA474" s="5"/>
      <c r="MB474" s="5"/>
      <c r="MC474" s="5"/>
      <c r="MD474" s="5"/>
      <c r="ME474" s="5"/>
      <c r="MF474" s="5"/>
      <c r="MG474" s="5"/>
      <c r="MH474" s="5"/>
      <c r="MI474" s="5"/>
      <c r="MJ474" s="5"/>
      <c r="MK474" s="5"/>
      <c r="ML474" s="5"/>
      <c r="MM474" s="5"/>
      <c r="MN474" s="5"/>
      <c r="MO474" s="5"/>
      <c r="MP474" s="5"/>
      <c r="MQ474" s="5"/>
      <c r="MR474" s="5"/>
      <c r="MS474" s="5"/>
      <c r="MT474" s="5"/>
      <c r="MU474" s="5"/>
      <c r="MV474" s="5"/>
      <c r="MW474" s="5"/>
      <c r="MX474" s="5"/>
      <c r="MY474" s="5"/>
      <c r="MZ474" s="5"/>
      <c r="NA474" s="5"/>
      <c r="NB474" s="5"/>
      <c r="NC474" s="5"/>
      <c r="ND474" s="5"/>
      <c r="NE474" s="5"/>
      <c r="NF474" s="5"/>
      <c r="NG474" s="5"/>
      <c r="NH474" s="5"/>
      <c r="NI474" s="5"/>
      <c r="NJ474" s="5"/>
      <c r="NK474" s="5"/>
      <c r="NL474" s="5"/>
      <c r="NM474" s="5"/>
      <c r="NN474" s="5"/>
      <c r="NO474" s="5"/>
      <c r="NP474" s="5"/>
      <c r="NQ474" s="5"/>
      <c r="NR474" s="5"/>
      <c r="NS474" s="5"/>
      <c r="NT474" s="5"/>
      <c r="NU474" s="5"/>
      <c r="NV474" s="5"/>
      <c r="NW474" s="5"/>
      <c r="NX474" s="5"/>
      <c r="NY474" s="5"/>
      <c r="NZ474" s="5"/>
      <c r="OA474" s="5"/>
      <c r="OB474" s="5"/>
      <c r="OC474" s="5"/>
      <c r="OD474" s="5"/>
      <c r="OE474" s="5"/>
      <c r="OF474" s="5"/>
      <c r="OG474" s="5"/>
      <c r="OH474" s="5"/>
      <c r="OI474" s="5"/>
      <c r="OJ474" s="5"/>
      <c r="OK474" s="5"/>
      <c r="OL474" s="5"/>
      <c r="OM474" s="5"/>
      <c r="ON474" s="5"/>
      <c r="OO474" s="5"/>
      <c r="OP474" s="5"/>
      <c r="OQ474" s="5"/>
      <c r="OR474" s="5"/>
      <c r="OS474" s="5"/>
      <c r="OT474" s="5"/>
      <c r="OU474" s="5"/>
      <c r="OV474" s="5"/>
      <c r="OW474" s="5"/>
      <c r="OX474" s="5"/>
      <c r="OY474" s="5"/>
      <c r="OZ474" s="5"/>
      <c r="PA474" s="5"/>
      <c r="PB474" s="5"/>
      <c r="PC474" s="5"/>
      <c r="PD474" s="5"/>
      <c r="PE474" s="5"/>
      <c r="PF474" s="5"/>
      <c r="PG474" s="5"/>
      <c r="PH474" s="5"/>
      <c r="PI474" s="5"/>
      <c r="PJ474" s="5"/>
      <c r="PK474" s="5"/>
      <c r="PL474" s="5"/>
      <c r="PM474" s="5"/>
      <c r="PN474" s="5"/>
      <c r="PO474" s="5"/>
      <c r="PP474" s="5"/>
      <c r="PQ474" s="5"/>
      <c r="PR474" s="5"/>
      <c r="PS474" s="5"/>
      <c r="PT474" s="5"/>
      <c r="PU474" s="5"/>
      <c r="PV474" s="5"/>
      <c r="PW474" s="5"/>
      <c r="PX474" s="5"/>
      <c r="PY474" s="5"/>
      <c r="PZ474" s="5"/>
      <c r="QA474" s="5"/>
      <c r="QB474" s="5"/>
      <c r="QC474" s="5"/>
      <c r="QD474" s="5"/>
      <c r="QE474" s="5"/>
      <c r="QF474" s="5"/>
      <c r="QG474" s="5"/>
      <c r="QH474" s="5"/>
      <c r="QI474" s="5"/>
      <c r="QJ474" s="5"/>
      <c r="QK474" s="5"/>
      <c r="QL474" s="5"/>
      <c r="QM474" s="5"/>
      <c r="QN474" s="5"/>
      <c r="QO474" s="5"/>
      <c r="QP474" s="5"/>
      <c r="QQ474" s="5"/>
      <c r="QR474" s="5"/>
      <c r="QS474" s="5"/>
      <c r="QT474" s="5"/>
      <c r="QU474" s="5"/>
      <c r="QV474" s="5"/>
      <c r="QW474" s="5"/>
      <c r="QX474" s="5"/>
      <c r="QY474" s="5"/>
      <c r="QZ474" s="5"/>
      <c r="RA474" s="5"/>
      <c r="RB474" s="5"/>
      <c r="RC474" s="5"/>
      <c r="RD474" s="5"/>
      <c r="RE474" s="5"/>
      <c r="RF474" s="5"/>
      <c r="RG474" s="5"/>
      <c r="RH474" s="5"/>
      <c r="RI474" s="5"/>
      <c r="RJ474" s="5"/>
      <c r="RK474" s="5"/>
      <c r="RL474" s="5"/>
      <c r="RM474" s="5"/>
      <c r="RN474" s="5"/>
      <c r="RO474" s="5"/>
      <c r="RP474" s="5"/>
      <c r="RQ474" s="5"/>
      <c r="RR474" s="5"/>
      <c r="RS474" s="5"/>
      <c r="RT474" s="5"/>
      <c r="RU474" s="5"/>
      <c r="RV474" s="5"/>
      <c r="RW474" s="5"/>
      <c r="RX474" s="5"/>
      <c r="RY474" s="5"/>
      <c r="RZ474" s="5"/>
      <c r="SA474" s="5"/>
      <c r="SB474" s="5"/>
      <c r="SC474" s="5"/>
      <c r="SD474" s="5"/>
      <c r="SE474" s="5"/>
      <c r="SF474" s="5"/>
      <c r="SG474" s="5"/>
      <c r="SH474" s="5"/>
      <c r="SI474" s="5"/>
      <c r="SJ474" s="5"/>
      <c r="SK474" s="5"/>
      <c r="SL474" s="5"/>
      <c r="SM474" s="5"/>
      <c r="SN474" s="5"/>
      <c r="SO474" s="5"/>
      <c r="SP474" s="5"/>
      <c r="SQ474" s="5"/>
      <c r="SR474" s="5"/>
      <c r="SS474" s="5"/>
      <c r="ST474" s="5"/>
      <c r="SU474" s="5"/>
      <c r="SV474" s="5"/>
      <c r="SW474" s="5"/>
      <c r="SX474" s="5"/>
      <c r="SY474" s="5"/>
      <c r="SZ474" s="5"/>
      <c r="TA474" s="5"/>
      <c r="TB474" s="5"/>
      <c r="TC474" s="5"/>
      <c r="TD474" s="5"/>
      <c r="TE474" s="5"/>
      <c r="TF474" s="5"/>
      <c r="TG474" s="5"/>
      <c r="TH474" s="5"/>
      <c r="TI474" s="5"/>
      <c r="TJ474" s="5"/>
      <c r="TK474" s="5"/>
      <c r="TL474" s="5"/>
      <c r="TM474" s="5"/>
      <c r="TN474" s="5"/>
      <c r="TO474" s="5"/>
      <c r="TP474" s="5"/>
      <c r="TQ474" s="5"/>
      <c r="TR474" s="5"/>
      <c r="TS474" s="5"/>
      <c r="TT474" s="5"/>
      <c r="TU474" s="5"/>
      <c r="TV474" s="5"/>
      <c r="TW474" s="5"/>
      <c r="TX474" s="5"/>
      <c r="TY474" s="5"/>
      <c r="TZ474" s="5"/>
      <c r="UA474" s="5"/>
      <c r="UB474" s="5"/>
      <c r="UC474" s="5"/>
      <c r="UD474" s="5"/>
      <c r="UE474" s="5"/>
      <c r="UF474" s="5"/>
      <c r="UG474" s="5"/>
      <c r="UH474" s="5"/>
      <c r="UI474" s="5"/>
      <c r="UJ474" s="5"/>
      <c r="UK474" s="5"/>
      <c r="UL474" s="5"/>
      <c r="UM474" s="5"/>
      <c r="UN474" s="5"/>
      <c r="UO474" s="5"/>
      <c r="UP474" s="5"/>
      <c r="UQ474" s="5"/>
      <c r="UR474" s="5"/>
      <c r="US474" s="5"/>
      <c r="UT474" s="5"/>
      <c r="UU474" s="5"/>
      <c r="UV474" s="5"/>
      <c r="UW474" s="5"/>
      <c r="UX474" s="5"/>
      <c r="UY474" s="5"/>
      <c r="UZ474" s="5"/>
      <c r="VA474" s="5"/>
      <c r="VB474" s="5"/>
      <c r="VC474" s="5"/>
      <c r="VD474" s="5"/>
      <c r="VE474" s="5"/>
      <c r="VF474" s="5"/>
      <c r="VG474" s="5"/>
      <c r="VH474" s="5"/>
      <c r="VI474" s="5"/>
      <c r="VJ474" s="5"/>
      <c r="VK474" s="5"/>
      <c r="VL474" s="5"/>
      <c r="VM474" s="5"/>
      <c r="VN474" s="5"/>
      <c r="VO474" s="5"/>
      <c r="VP474" s="5"/>
      <c r="VQ474" s="5"/>
      <c r="VR474" s="5"/>
      <c r="VS474" s="5"/>
      <c r="VT474" s="5"/>
      <c r="VU474" s="5"/>
      <c r="VV474" s="5"/>
      <c r="VW474" s="5"/>
      <c r="VX474" s="5"/>
      <c r="VY474" s="5"/>
      <c r="VZ474" s="5"/>
      <c r="WA474" s="5"/>
      <c r="WB474" s="5"/>
      <c r="WC474" s="5"/>
      <c r="WD474" s="5"/>
      <c r="WE474" s="5"/>
      <c r="WF474" s="5"/>
      <c r="WG474" s="5"/>
      <c r="WH474" s="5"/>
      <c r="WI474" s="5"/>
      <c r="WJ474" s="5"/>
      <c r="WK474" s="5"/>
      <c r="WL474" s="5"/>
      <c r="WM474" s="5"/>
      <c r="WN474" s="5"/>
      <c r="WO474" s="5"/>
      <c r="WP474" s="5"/>
      <c r="WQ474" s="5"/>
      <c r="WR474" s="5"/>
      <c r="WS474" s="5"/>
      <c r="WT474" s="5"/>
      <c r="WU474" s="5"/>
      <c r="WV474" s="5"/>
      <c r="WW474" s="5"/>
      <c r="WX474" s="5"/>
      <c r="WY474" s="5"/>
      <c r="WZ474" s="5"/>
      <c r="XA474" s="5"/>
      <c r="XB474" s="5"/>
      <c r="XC474" s="5"/>
      <c r="XD474" s="5"/>
      <c r="XE474" s="5"/>
      <c r="XF474" s="5"/>
      <c r="XG474" s="5"/>
      <c r="XH474" s="5"/>
      <c r="XI474" s="5"/>
      <c r="XJ474" s="5"/>
      <c r="XK474" s="5"/>
      <c r="XL474" s="5"/>
      <c r="XM474" s="5"/>
      <c r="XN474" s="5"/>
      <c r="XO474" s="5"/>
      <c r="XP474" s="5"/>
      <c r="XQ474" s="5"/>
      <c r="XR474" s="5"/>
      <c r="XS474" s="5"/>
      <c r="XT474" s="5"/>
      <c r="XU474" s="5"/>
      <c r="XV474" s="5"/>
      <c r="XW474" s="5"/>
      <c r="XX474" s="5"/>
      <c r="XY474" s="5"/>
      <c r="XZ474" s="5"/>
      <c r="YA474" s="5"/>
      <c r="YB474" s="5"/>
      <c r="YC474" s="5"/>
      <c r="YD474" s="5"/>
      <c r="YE474" s="5"/>
      <c r="YF474" s="5"/>
      <c r="YG474" s="5"/>
      <c r="YH474" s="5"/>
      <c r="YI474" s="5"/>
      <c r="YJ474" s="5"/>
      <c r="YK474" s="5"/>
      <c r="YL474" s="5"/>
      <c r="YM474" s="5"/>
      <c r="YN474" s="5"/>
      <c r="YO474" s="5"/>
      <c r="YP474" s="5"/>
      <c r="YQ474" s="5"/>
      <c r="YR474" s="5"/>
      <c r="YS474" s="5"/>
      <c r="YT474" s="5"/>
      <c r="YU474" s="5"/>
      <c r="YV474" s="5"/>
      <c r="YW474" s="5"/>
      <c r="YX474" s="5"/>
      <c r="YY474" s="5"/>
      <c r="YZ474" s="5"/>
      <c r="ZA474" s="5"/>
      <c r="ZB474" s="5"/>
      <c r="ZC474" s="5"/>
      <c r="ZD474" s="5"/>
      <c r="ZE474" s="5"/>
      <c r="ZF474" s="5"/>
      <c r="ZG474" s="5"/>
      <c r="ZH474" s="5"/>
      <c r="ZI474" s="5"/>
      <c r="ZJ474" s="5"/>
      <c r="ZK474" s="5"/>
      <c r="ZL474" s="5"/>
      <c r="ZM474" s="5"/>
      <c r="ZN474" s="5"/>
      <c r="ZO474" s="5"/>
      <c r="ZP474" s="5"/>
      <c r="ZQ474" s="5"/>
      <c r="ZR474" s="5"/>
      <c r="ZS474" s="5"/>
      <c r="ZT474" s="5"/>
      <c r="ZU474" s="5"/>
      <c r="ZV474" s="5"/>
      <c r="ZW474" s="5"/>
      <c r="ZX474" s="5"/>
      <c r="ZY474" s="5"/>
      <c r="ZZ474" s="5"/>
      <c r="AAA474" s="5"/>
      <c r="AAB474" s="5"/>
      <c r="AAC474" s="5"/>
      <c r="AAD474" s="5"/>
      <c r="AAE474" s="5"/>
      <c r="AAF474" s="5"/>
      <c r="AAG474" s="5"/>
      <c r="AAH474" s="5"/>
      <c r="AAI474" s="5"/>
      <c r="AAJ474" s="5"/>
      <c r="AAK474" s="5"/>
      <c r="AAL474" s="5"/>
      <c r="AAM474" s="5"/>
      <c r="AAN474" s="5"/>
      <c r="AAO474" s="5"/>
      <c r="AAP474" s="5"/>
      <c r="AAQ474" s="5"/>
      <c r="AAR474" s="5"/>
      <c r="AAS474" s="5"/>
      <c r="AAT474" s="5"/>
      <c r="AAU474" s="5"/>
      <c r="AAV474" s="5"/>
      <c r="AAW474" s="5"/>
      <c r="AAX474" s="5"/>
      <c r="AAY474" s="5"/>
      <c r="AAZ474" s="5"/>
      <c r="ABA474" s="5"/>
      <c r="ABB474" s="5"/>
      <c r="ABC474" s="5"/>
      <c r="ABD474" s="5"/>
      <c r="ABE474" s="5"/>
      <c r="ABF474" s="5"/>
      <c r="ABG474" s="5"/>
      <c r="ABH474" s="5"/>
      <c r="ABI474" s="5"/>
      <c r="ABJ474" s="5"/>
      <c r="ABK474" s="5"/>
      <c r="ABL474" s="5"/>
      <c r="ABM474" s="5"/>
      <c r="ABN474" s="5"/>
      <c r="ABO474" s="5"/>
      <c r="ABP474" s="5"/>
      <c r="ABQ474" s="5"/>
      <c r="ABR474" s="5"/>
      <c r="ABS474" s="5"/>
      <c r="ABT474" s="5"/>
      <c r="ABU474" s="5"/>
      <c r="ABV474" s="5"/>
      <c r="ABW474" s="5"/>
      <c r="ABX474" s="5"/>
      <c r="ABY474" s="5"/>
      <c r="ABZ474" s="5"/>
      <c r="ACA474" s="5"/>
      <c r="ACB474" s="5"/>
      <c r="ACC474" s="5"/>
      <c r="ACD474" s="5"/>
      <c r="ACE474" s="5"/>
      <c r="ACF474" s="5"/>
      <c r="ACG474" s="5"/>
      <c r="ACH474" s="5"/>
      <c r="ACI474" s="5"/>
      <c r="ACJ474" s="5"/>
      <c r="ACK474" s="5"/>
      <c r="ACL474" s="5"/>
      <c r="ACM474" s="5"/>
      <c r="ACN474" s="5"/>
      <c r="ACO474" s="5"/>
      <c r="ACP474" s="5"/>
      <c r="ACQ474" s="5"/>
      <c r="ACR474" s="5"/>
      <c r="ACS474" s="5"/>
      <c r="ACT474" s="5"/>
      <c r="ACU474" s="5"/>
      <c r="ACV474" s="5"/>
      <c r="ACW474" s="5"/>
      <c r="ACX474" s="5"/>
      <c r="ACY474" s="5"/>
      <c r="ACZ474" s="5"/>
      <c r="ADA474" s="5"/>
      <c r="ADB474" s="5"/>
      <c r="ADC474" s="5"/>
      <c r="ADD474" s="5"/>
      <c r="ADE474" s="5"/>
      <c r="ADF474" s="5"/>
      <c r="ADG474" s="5"/>
      <c r="ADH474" s="5"/>
      <c r="ADI474" s="5"/>
      <c r="ADJ474" s="5"/>
      <c r="ADK474" s="5"/>
      <c r="ADL474" s="5"/>
      <c r="ADM474" s="5"/>
      <c r="ADN474" s="5"/>
      <c r="ADO474" s="5"/>
      <c r="ADP474" s="5"/>
      <c r="ADQ474" s="5"/>
      <c r="ADR474" s="5"/>
      <c r="ADS474" s="5"/>
      <c r="ADT474" s="5"/>
      <c r="ADU474" s="5"/>
      <c r="ADV474" s="5"/>
      <c r="ADW474" s="5"/>
      <c r="ADX474" s="5"/>
      <c r="ADY474" s="5"/>
      <c r="ADZ474" s="5"/>
      <c r="AEA474" s="5"/>
      <c r="AEB474" s="5"/>
      <c r="AEC474" s="5"/>
      <c r="AED474" s="5"/>
      <c r="AEE474" s="5"/>
      <c r="AEF474" s="5"/>
      <c r="AEG474" s="5"/>
      <c r="AEH474" s="5"/>
      <c r="AEI474" s="5"/>
      <c r="AEJ474" s="5"/>
      <c r="AEK474" s="5"/>
      <c r="AEL474" s="5"/>
      <c r="AEM474" s="5"/>
      <c r="AEN474" s="5"/>
      <c r="AEO474" s="5"/>
      <c r="AEP474" s="5"/>
      <c r="AEQ474" s="5"/>
      <c r="AER474" s="5"/>
      <c r="AES474" s="5"/>
      <c r="AET474" s="5"/>
      <c r="AEU474" s="5"/>
      <c r="AEV474" s="5"/>
      <c r="AEW474" s="5"/>
      <c r="AEX474" s="5"/>
      <c r="AEY474" s="5"/>
      <c r="AEZ474" s="5"/>
      <c r="AFA474" s="5"/>
      <c r="AFB474" s="5"/>
      <c r="AFC474" s="5"/>
      <c r="AFD474" s="5"/>
      <c r="AFE474" s="5"/>
      <c r="AFF474" s="5"/>
      <c r="AFG474" s="5"/>
      <c r="AFH474" s="5"/>
      <c r="AFI474" s="5"/>
      <c r="AFJ474" s="5"/>
      <c r="AFK474" s="5"/>
      <c r="AFL474" s="5"/>
      <c r="AFM474" s="5"/>
      <c r="AFN474" s="5"/>
      <c r="AFO474" s="5"/>
      <c r="AFP474" s="5"/>
      <c r="AFQ474" s="5"/>
      <c r="AFR474" s="5"/>
      <c r="AFS474" s="5"/>
      <c r="AFT474" s="5"/>
      <c r="AFU474" s="5"/>
      <c r="AFV474" s="5"/>
      <c r="AFW474" s="5"/>
      <c r="AFX474" s="5"/>
      <c r="AFY474" s="5"/>
      <c r="AFZ474" s="5"/>
      <c r="AGA474" s="5"/>
      <c r="AGB474" s="5"/>
      <c r="AGC474" s="5"/>
      <c r="AGD474" s="5"/>
      <c r="AGE474" s="5"/>
      <c r="AGF474" s="5"/>
      <c r="AGG474" s="5"/>
      <c r="AGH474" s="5"/>
      <c r="AGI474" s="5"/>
      <c r="AGJ474" s="5"/>
      <c r="AGK474" s="5"/>
      <c r="AGL474" s="5"/>
      <c r="AGM474" s="5"/>
      <c r="AGN474" s="5"/>
      <c r="AGO474" s="5"/>
      <c r="AGP474" s="5"/>
      <c r="AGQ474" s="5"/>
      <c r="AGR474" s="5"/>
      <c r="AGS474" s="5"/>
      <c r="AGT474" s="5"/>
      <c r="AGU474" s="5"/>
      <c r="AGV474" s="5"/>
      <c r="AGW474" s="5"/>
      <c r="AGX474" s="5"/>
      <c r="AGY474" s="5"/>
      <c r="AGZ474" s="5"/>
      <c r="AHA474" s="5"/>
      <c r="AHB474" s="5"/>
      <c r="AHC474" s="5"/>
      <c r="AHD474" s="5"/>
      <c r="AHE474" s="5"/>
      <c r="AHF474" s="5"/>
      <c r="AHG474" s="5"/>
      <c r="AHH474" s="5"/>
      <c r="AHI474" s="5"/>
      <c r="AHJ474" s="5"/>
      <c r="AHK474" s="5"/>
      <c r="AHL474" s="5"/>
      <c r="AHM474" s="5"/>
      <c r="AHN474" s="5"/>
      <c r="AHO474" s="5"/>
      <c r="AHP474" s="5"/>
      <c r="AHQ474" s="5"/>
      <c r="AHR474" s="5"/>
      <c r="AHS474" s="5"/>
      <c r="AHT474" s="5"/>
      <c r="AHU474" s="5"/>
      <c r="AHV474" s="5"/>
      <c r="AHW474" s="5"/>
      <c r="AHX474" s="5"/>
      <c r="AHY474" s="5"/>
      <c r="AHZ474" s="5"/>
      <c r="AIA474" s="5"/>
      <c r="AIB474" s="5"/>
      <c r="AIC474" s="5"/>
      <c r="AID474" s="5"/>
      <c r="AIE474" s="5"/>
      <c r="AIF474" s="5"/>
      <c r="AIG474" s="5"/>
      <c r="AIH474" s="5"/>
      <c r="AII474" s="5"/>
      <c r="AIJ474" s="5"/>
      <c r="AIK474" s="5"/>
      <c r="AIL474" s="5"/>
      <c r="AIM474" s="5"/>
      <c r="AIN474" s="5"/>
      <c r="AIO474" s="5"/>
      <c r="AIP474" s="5"/>
      <c r="AIQ474" s="5"/>
      <c r="AIR474" s="5"/>
      <c r="AIS474" s="5"/>
      <c r="AIT474" s="5"/>
      <c r="AIU474" s="5"/>
      <c r="AIV474" s="5"/>
      <c r="AIW474" s="5"/>
      <c r="AIX474" s="5"/>
      <c r="AIY474" s="5"/>
      <c r="AIZ474" s="5"/>
      <c r="AJA474" s="5"/>
      <c r="AJB474" s="5"/>
      <c r="AJC474" s="5"/>
      <c r="AJD474" s="5"/>
      <c r="AJE474" s="5"/>
      <c r="AJF474" s="5"/>
      <c r="AJG474" s="5"/>
      <c r="AJH474" s="5"/>
      <c r="AJI474" s="5"/>
      <c r="AJJ474" s="5"/>
      <c r="AJK474" s="5"/>
      <c r="AJL474" s="5"/>
      <c r="AJM474" s="5"/>
      <c r="AJN474" s="5"/>
      <c r="AJO474" s="5"/>
      <c r="AJP474" s="5"/>
      <c r="AJQ474" s="5"/>
      <c r="AJR474" s="5"/>
      <c r="AJS474" s="5"/>
      <c r="AJT474" s="5"/>
      <c r="AJU474" s="5"/>
      <c r="AJV474" s="5"/>
      <c r="AJW474" s="5"/>
      <c r="AJX474" s="5"/>
      <c r="AJY474" s="5"/>
      <c r="AJZ474" s="5"/>
      <c r="AKA474" s="5"/>
      <c r="AKB474" s="5"/>
      <c r="AKC474" s="5"/>
      <c r="AKD474" s="5"/>
      <c r="AKE474" s="5"/>
      <c r="AKF474" s="5"/>
      <c r="AKG474" s="5"/>
      <c r="AKH474" s="5"/>
      <c r="AKI474" s="5"/>
      <c r="AKJ474" s="5"/>
      <c r="AKK474" s="5"/>
      <c r="AKL474" s="5"/>
      <c r="AKM474" s="5"/>
      <c r="AKN474" s="5"/>
      <c r="AKO474" s="5"/>
      <c r="AKP474" s="5"/>
      <c r="AKQ474" s="5"/>
      <c r="AKR474" s="5"/>
      <c r="AKS474" s="5"/>
      <c r="AKT474" s="5"/>
      <c r="AKU474" s="5"/>
      <c r="AKV474" s="5"/>
      <c r="AKW474" s="5"/>
      <c r="AKX474" s="5"/>
      <c r="AKY474" s="5"/>
      <c r="AKZ474" s="5"/>
      <c r="ALA474" s="5"/>
      <c r="ALB474" s="5"/>
      <c r="ALC474" s="5"/>
      <c r="ALD474" s="5"/>
      <c r="ALE474" s="5"/>
      <c r="ALF474" s="5"/>
      <c r="ALG474" s="5"/>
      <c r="ALH474" s="5"/>
      <c r="ALI474" s="5"/>
      <c r="ALJ474" s="5"/>
      <c r="ALK474" s="5"/>
      <c r="ALL474" s="5"/>
      <c r="ALM474" s="5"/>
      <c r="ALN474" s="5"/>
      <c r="ALO474" s="5"/>
      <c r="ALP474" s="5"/>
      <c r="ALQ474" s="5"/>
      <c r="ALR474" s="5"/>
      <c r="ALS474" s="5"/>
      <c r="ALT474" s="5"/>
      <c r="ALU474" s="5"/>
      <c r="ALV474" s="5"/>
      <c r="ALW474" s="5"/>
      <c r="ALX474" s="5"/>
      <c r="ALY474" s="5"/>
      <c r="ALZ474" s="5"/>
      <c r="AMA474" s="5"/>
      <c r="AMB474" s="5"/>
      <c r="AMC474" s="5"/>
      <c r="AMD474" s="5"/>
      <c r="AME474" s="5"/>
      <c r="AMF474" s="5"/>
      <c r="AMG474" s="5"/>
      <c r="AMH474" s="5"/>
      <c r="AMI474" s="5"/>
      <c r="AMJ474" s="5"/>
      <c r="AMK474" s="5"/>
    </row>
    <row r="475" spans="1:1025" ht="67.5" customHeight="1">
      <c r="A475" s="45">
        <v>1</v>
      </c>
      <c r="B475" s="117" t="s">
        <v>729</v>
      </c>
      <c r="C475" s="118">
        <v>1956</v>
      </c>
      <c r="D475" s="118" t="s">
        <v>37</v>
      </c>
      <c r="E475" s="186" t="s">
        <v>330</v>
      </c>
      <c r="F475" s="118">
        <v>2</v>
      </c>
      <c r="G475" s="118">
        <v>1</v>
      </c>
      <c r="H475" s="322">
        <v>368.7</v>
      </c>
      <c r="I475" s="322">
        <v>327.10000000000002</v>
      </c>
      <c r="J475" s="322">
        <v>229.3</v>
      </c>
      <c r="K475" s="314">
        <v>18</v>
      </c>
      <c r="L475" s="322">
        <v>1356854.48</v>
      </c>
      <c r="M475" s="121" t="s">
        <v>37</v>
      </c>
      <c r="N475" s="121" t="s">
        <v>37</v>
      </c>
      <c r="O475" s="121" t="s">
        <v>37</v>
      </c>
      <c r="P475" s="136">
        <v>1356854.48</v>
      </c>
      <c r="Q475" s="121" t="s">
        <v>37</v>
      </c>
      <c r="R475" s="44" t="s">
        <v>730</v>
      </c>
      <c r="S475" s="64">
        <v>4148.13</v>
      </c>
      <c r="T475" s="64">
        <v>5849.76</v>
      </c>
      <c r="U475" s="45">
        <v>2016</v>
      </c>
      <c r="V475" s="11">
        <v>4</v>
      </c>
      <c r="W475" s="1">
        <v>1</v>
      </c>
    </row>
    <row r="476" spans="1:1025" ht="116.25" customHeight="1">
      <c r="A476" s="45">
        <f>A475+1</f>
        <v>2</v>
      </c>
      <c r="B476" s="117" t="s">
        <v>731</v>
      </c>
      <c r="C476" s="118">
        <v>1949</v>
      </c>
      <c r="D476" s="118"/>
      <c r="E476" s="186" t="s">
        <v>330</v>
      </c>
      <c r="F476" s="118">
        <v>2</v>
      </c>
      <c r="G476" s="118">
        <v>2</v>
      </c>
      <c r="H476" s="322">
        <v>501.5</v>
      </c>
      <c r="I476" s="322">
        <v>435.9</v>
      </c>
      <c r="J476" s="322">
        <v>172</v>
      </c>
      <c r="K476" s="314">
        <v>26</v>
      </c>
      <c r="L476" s="322">
        <v>5965635.1799999997</v>
      </c>
      <c r="M476" s="121" t="s">
        <v>37</v>
      </c>
      <c r="N476" s="121" t="s">
        <v>37</v>
      </c>
      <c r="O476" s="121" t="s">
        <v>37</v>
      </c>
      <c r="P476" s="136">
        <v>5965635.1799999997</v>
      </c>
      <c r="Q476" s="121" t="s">
        <v>37</v>
      </c>
      <c r="R476" s="44" t="s">
        <v>732</v>
      </c>
      <c r="S476" s="49">
        <v>13685.79</v>
      </c>
      <c r="T476" s="49">
        <v>13347.42</v>
      </c>
      <c r="U476" s="45">
        <v>2016</v>
      </c>
      <c r="V476" s="11">
        <v>7</v>
      </c>
      <c r="W476" s="1">
        <v>1</v>
      </c>
    </row>
    <row r="477" spans="1:1025" ht="114.75" customHeight="1">
      <c r="A477" s="45">
        <f>A476+1</f>
        <v>3</v>
      </c>
      <c r="B477" s="117" t="s">
        <v>733</v>
      </c>
      <c r="C477" s="118">
        <v>1948</v>
      </c>
      <c r="D477" s="118"/>
      <c r="E477" s="186" t="s">
        <v>330</v>
      </c>
      <c r="F477" s="118">
        <v>2</v>
      </c>
      <c r="G477" s="118">
        <v>2</v>
      </c>
      <c r="H477" s="322">
        <v>506.3</v>
      </c>
      <c r="I477" s="322">
        <v>431.7</v>
      </c>
      <c r="J477" s="322">
        <v>277.60000000000002</v>
      </c>
      <c r="K477" s="314">
        <v>16</v>
      </c>
      <c r="L477" s="322">
        <v>6074794.4299999997</v>
      </c>
      <c r="M477" s="121" t="s">
        <v>37</v>
      </c>
      <c r="N477" s="121" t="s">
        <v>37</v>
      </c>
      <c r="O477" s="121" t="s">
        <v>37</v>
      </c>
      <c r="P477" s="136">
        <v>6074794.4299999997</v>
      </c>
      <c r="Q477" s="121" t="s">
        <v>37</v>
      </c>
      <c r="R477" s="44" t="s">
        <v>734</v>
      </c>
      <c r="S477" s="49">
        <v>14071.8</v>
      </c>
      <c r="T477" s="49">
        <v>13347.42</v>
      </c>
      <c r="U477" s="45">
        <v>2016</v>
      </c>
      <c r="V477" s="11">
        <v>7</v>
      </c>
      <c r="W477" s="1">
        <v>1</v>
      </c>
    </row>
    <row r="478" spans="1:1025" s="5" customFormat="1" ht="35.25" customHeight="1">
      <c r="A478" s="257" t="s">
        <v>735</v>
      </c>
      <c r="B478" s="258"/>
      <c r="C478" s="258"/>
      <c r="D478" s="258"/>
      <c r="E478" s="258"/>
      <c r="F478" s="258"/>
      <c r="G478" s="259"/>
      <c r="H478" s="328">
        <f>SUM(H475:H477)</f>
        <v>1376.5</v>
      </c>
      <c r="I478" s="327">
        <f>SUM(I475:I477)</f>
        <v>1194.7</v>
      </c>
      <c r="J478" s="327">
        <f>SUM(J475:J477)</f>
        <v>678.9</v>
      </c>
      <c r="K478" s="333">
        <f>SUM(K475:K477)</f>
        <v>60</v>
      </c>
      <c r="L478" s="327">
        <f>SUM(L475:L477)</f>
        <v>13397284.09</v>
      </c>
      <c r="M478" s="75">
        <v>0</v>
      </c>
      <c r="N478" s="75">
        <v>0</v>
      </c>
      <c r="O478" s="75">
        <v>0</v>
      </c>
      <c r="P478" s="74">
        <f>SUM(P475:P477)</f>
        <v>13397284.09</v>
      </c>
      <c r="Q478" s="75">
        <v>0</v>
      </c>
      <c r="R478" s="77" t="s">
        <v>105</v>
      </c>
      <c r="S478" s="75" t="s">
        <v>105</v>
      </c>
      <c r="T478" s="218" t="s">
        <v>105</v>
      </c>
      <c r="U478" s="76" t="s">
        <v>39</v>
      </c>
      <c r="V478" s="18"/>
    </row>
    <row r="479" spans="1:1025" s="172" customFormat="1" ht="25.5" customHeight="1">
      <c r="A479" s="256" t="s">
        <v>736</v>
      </c>
      <c r="B479" s="256"/>
      <c r="C479" s="256"/>
      <c r="D479" s="256"/>
      <c r="E479" s="256"/>
      <c r="F479" s="256"/>
      <c r="G479" s="256"/>
      <c r="H479" s="256"/>
      <c r="I479" s="256"/>
      <c r="J479" s="256"/>
      <c r="K479" s="256"/>
      <c r="L479" s="256"/>
      <c r="M479" s="256"/>
      <c r="N479" s="256"/>
      <c r="O479" s="256"/>
      <c r="P479" s="256"/>
      <c r="Q479" s="256"/>
      <c r="R479" s="256"/>
      <c r="S479" s="256"/>
      <c r="T479" s="256"/>
      <c r="U479" s="256"/>
      <c r="V479" s="18"/>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c r="DS479" s="5"/>
      <c r="DT479" s="5"/>
      <c r="DU479" s="5"/>
      <c r="DV479" s="5"/>
      <c r="DW479" s="5"/>
      <c r="DX479" s="5"/>
      <c r="DY479" s="5"/>
      <c r="DZ479" s="5"/>
      <c r="EA479" s="5"/>
      <c r="EB479" s="5"/>
      <c r="EC479" s="5"/>
      <c r="ED479" s="5"/>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s="5"/>
      <c r="FG479" s="5"/>
      <c r="FH479" s="5"/>
      <c r="FI479" s="5"/>
      <c r="FJ479" s="5"/>
      <c r="FK479" s="5"/>
      <c r="FL479" s="5"/>
      <c r="FM479" s="5"/>
      <c r="FN479" s="5"/>
      <c r="FO479" s="5"/>
      <c r="FP479" s="5"/>
      <c r="FQ479" s="5"/>
      <c r="FR479" s="5"/>
      <c r="FS479" s="5"/>
      <c r="FT479" s="5"/>
      <c r="FU479" s="5"/>
      <c r="FV479" s="5"/>
      <c r="FW479" s="5"/>
      <c r="FX479" s="5"/>
      <c r="FY479" s="5"/>
      <c r="FZ479" s="5"/>
      <c r="GA479" s="5"/>
      <c r="GB479" s="5"/>
      <c r="GC479" s="5"/>
      <c r="GD479" s="5"/>
      <c r="GE479" s="5"/>
      <c r="GF479" s="5"/>
      <c r="GG479" s="5"/>
      <c r="GH479" s="5"/>
      <c r="GI479" s="5"/>
      <c r="GJ479" s="5"/>
      <c r="GK479" s="5"/>
      <c r="GL479" s="5"/>
      <c r="GM479" s="5"/>
      <c r="GN479" s="5"/>
      <c r="GO479" s="5"/>
      <c r="GP479" s="5"/>
      <c r="GQ479" s="5"/>
      <c r="GR479" s="5"/>
      <c r="GS479" s="5"/>
      <c r="GT479" s="5"/>
      <c r="GU479" s="5"/>
      <c r="GV479" s="5"/>
      <c r="GW479" s="5"/>
      <c r="GX479" s="5"/>
      <c r="GY479" s="5"/>
      <c r="GZ479" s="5"/>
      <c r="HA479" s="5"/>
      <c r="HB479" s="5"/>
      <c r="HC479" s="5"/>
      <c r="HD479" s="5"/>
      <c r="HE479" s="5"/>
      <c r="HF479" s="5"/>
      <c r="HG479" s="5"/>
      <c r="HH479" s="5"/>
      <c r="HI479" s="5"/>
      <c r="HJ479" s="5"/>
      <c r="HK479" s="5"/>
      <c r="HL479" s="5"/>
      <c r="HM479" s="5"/>
      <c r="HN479" s="5"/>
      <c r="HO479" s="5"/>
      <c r="HP479" s="5"/>
      <c r="HQ479" s="5"/>
      <c r="HR479" s="5"/>
      <c r="HS479" s="5"/>
      <c r="HT479" s="5"/>
      <c r="HU479" s="5"/>
      <c r="HV479" s="5"/>
      <c r="HW479" s="5"/>
      <c r="HX479" s="5"/>
      <c r="HY479" s="5"/>
      <c r="HZ479" s="5"/>
      <c r="IA479" s="5"/>
      <c r="IB479" s="5"/>
      <c r="IC479" s="5"/>
      <c r="ID479" s="5"/>
      <c r="IE479" s="5"/>
      <c r="IF479" s="5"/>
      <c r="IG479" s="5"/>
      <c r="IH479" s="5"/>
      <c r="II479" s="5"/>
      <c r="IJ479" s="5"/>
      <c r="IK479" s="5"/>
      <c r="IL479" s="5"/>
      <c r="IM479" s="5"/>
      <c r="IN479" s="5"/>
      <c r="IO479" s="5"/>
      <c r="IP479" s="5"/>
      <c r="IQ479" s="5"/>
      <c r="IR479" s="5"/>
      <c r="IS479" s="5"/>
      <c r="IT479" s="5"/>
      <c r="IU479" s="5"/>
      <c r="IV479" s="5"/>
      <c r="IW479" s="5"/>
      <c r="IX479" s="5"/>
      <c r="IY479" s="5"/>
      <c r="IZ479" s="5"/>
      <c r="JA479" s="5"/>
      <c r="JB479" s="5"/>
      <c r="JC479" s="5"/>
      <c r="JD479" s="5"/>
      <c r="JE479" s="5"/>
      <c r="JF479" s="5"/>
      <c r="JG479" s="5"/>
      <c r="JH479" s="5"/>
      <c r="JI479" s="5"/>
      <c r="JJ479" s="5"/>
      <c r="JK479" s="5"/>
      <c r="JL479" s="5"/>
      <c r="JM479" s="5"/>
      <c r="JN479" s="5"/>
      <c r="JO479" s="5"/>
      <c r="JP479" s="5"/>
      <c r="JQ479" s="5"/>
      <c r="JR479" s="5"/>
      <c r="JS479" s="5"/>
      <c r="JT479" s="5"/>
      <c r="JU479" s="5"/>
      <c r="JV479" s="5"/>
      <c r="JW479" s="5"/>
      <c r="JX479" s="5"/>
      <c r="JY479" s="5"/>
      <c r="JZ479" s="5"/>
      <c r="KA479" s="5"/>
      <c r="KB479" s="5"/>
      <c r="KC479" s="5"/>
      <c r="KD479" s="5"/>
      <c r="KE479" s="5"/>
      <c r="KF479" s="5"/>
      <c r="KG479" s="5"/>
      <c r="KH479" s="5"/>
      <c r="KI479" s="5"/>
      <c r="KJ479" s="5"/>
      <c r="KK479" s="5"/>
      <c r="KL479" s="5"/>
      <c r="KM479" s="5"/>
      <c r="KN479" s="5"/>
      <c r="KO479" s="5"/>
      <c r="KP479" s="5"/>
      <c r="KQ479" s="5"/>
      <c r="KR479" s="5"/>
      <c r="KS479" s="5"/>
      <c r="KT479" s="5"/>
      <c r="KU479" s="5"/>
      <c r="KV479" s="5"/>
      <c r="KW479" s="5"/>
      <c r="KX479" s="5"/>
      <c r="KY479" s="5"/>
      <c r="KZ479" s="5"/>
      <c r="LA479" s="5"/>
      <c r="LB479" s="5"/>
      <c r="LC479" s="5"/>
      <c r="LD479" s="5"/>
      <c r="LE479" s="5"/>
      <c r="LF479" s="5"/>
      <c r="LG479" s="5"/>
      <c r="LH479" s="5"/>
      <c r="LI479" s="5"/>
      <c r="LJ479" s="5"/>
      <c r="LK479" s="5"/>
      <c r="LL479" s="5"/>
      <c r="LM479" s="5"/>
      <c r="LN479" s="5"/>
      <c r="LO479" s="5"/>
      <c r="LP479" s="5"/>
      <c r="LQ479" s="5"/>
      <c r="LR479" s="5"/>
      <c r="LS479" s="5"/>
      <c r="LT479" s="5"/>
      <c r="LU479" s="5"/>
      <c r="LV479" s="5"/>
      <c r="LW479" s="5"/>
      <c r="LX479" s="5"/>
      <c r="LY479" s="5"/>
      <c r="LZ479" s="5"/>
      <c r="MA479" s="5"/>
      <c r="MB479" s="5"/>
      <c r="MC479" s="5"/>
      <c r="MD479" s="5"/>
      <c r="ME479" s="5"/>
      <c r="MF479" s="5"/>
      <c r="MG479" s="5"/>
      <c r="MH479" s="5"/>
      <c r="MI479" s="5"/>
      <c r="MJ479" s="5"/>
      <c r="MK479" s="5"/>
      <c r="ML479" s="5"/>
      <c r="MM479" s="5"/>
      <c r="MN479" s="5"/>
      <c r="MO479" s="5"/>
      <c r="MP479" s="5"/>
      <c r="MQ479" s="5"/>
      <c r="MR479" s="5"/>
      <c r="MS479" s="5"/>
      <c r="MT479" s="5"/>
      <c r="MU479" s="5"/>
      <c r="MV479" s="5"/>
      <c r="MW479" s="5"/>
      <c r="MX479" s="5"/>
      <c r="MY479" s="5"/>
      <c r="MZ479" s="5"/>
      <c r="NA479" s="5"/>
      <c r="NB479" s="5"/>
      <c r="NC479" s="5"/>
      <c r="ND479" s="5"/>
      <c r="NE479" s="5"/>
      <c r="NF479" s="5"/>
      <c r="NG479" s="5"/>
      <c r="NH479" s="5"/>
      <c r="NI479" s="5"/>
      <c r="NJ479" s="5"/>
      <c r="NK479" s="5"/>
      <c r="NL479" s="5"/>
      <c r="NM479" s="5"/>
      <c r="NN479" s="5"/>
      <c r="NO479" s="5"/>
      <c r="NP479" s="5"/>
      <c r="NQ479" s="5"/>
      <c r="NR479" s="5"/>
      <c r="NS479" s="5"/>
      <c r="NT479" s="5"/>
      <c r="NU479" s="5"/>
      <c r="NV479" s="5"/>
      <c r="NW479" s="5"/>
      <c r="NX479" s="5"/>
      <c r="NY479" s="5"/>
      <c r="NZ479" s="5"/>
      <c r="OA479" s="5"/>
      <c r="OB479" s="5"/>
      <c r="OC479" s="5"/>
      <c r="OD479" s="5"/>
      <c r="OE479" s="5"/>
      <c r="OF479" s="5"/>
      <c r="OG479" s="5"/>
      <c r="OH479" s="5"/>
      <c r="OI479" s="5"/>
      <c r="OJ479" s="5"/>
      <c r="OK479" s="5"/>
      <c r="OL479" s="5"/>
      <c r="OM479" s="5"/>
      <c r="ON479" s="5"/>
      <c r="OO479" s="5"/>
      <c r="OP479" s="5"/>
      <c r="OQ479" s="5"/>
      <c r="OR479" s="5"/>
      <c r="OS479" s="5"/>
      <c r="OT479" s="5"/>
      <c r="OU479" s="5"/>
      <c r="OV479" s="5"/>
      <c r="OW479" s="5"/>
      <c r="OX479" s="5"/>
      <c r="OY479" s="5"/>
      <c r="OZ479" s="5"/>
      <c r="PA479" s="5"/>
      <c r="PB479" s="5"/>
      <c r="PC479" s="5"/>
      <c r="PD479" s="5"/>
      <c r="PE479" s="5"/>
      <c r="PF479" s="5"/>
      <c r="PG479" s="5"/>
      <c r="PH479" s="5"/>
      <c r="PI479" s="5"/>
      <c r="PJ479" s="5"/>
      <c r="PK479" s="5"/>
      <c r="PL479" s="5"/>
      <c r="PM479" s="5"/>
      <c r="PN479" s="5"/>
      <c r="PO479" s="5"/>
      <c r="PP479" s="5"/>
      <c r="PQ479" s="5"/>
      <c r="PR479" s="5"/>
      <c r="PS479" s="5"/>
      <c r="PT479" s="5"/>
      <c r="PU479" s="5"/>
      <c r="PV479" s="5"/>
      <c r="PW479" s="5"/>
      <c r="PX479" s="5"/>
      <c r="PY479" s="5"/>
      <c r="PZ479" s="5"/>
      <c r="QA479" s="5"/>
      <c r="QB479" s="5"/>
      <c r="QC479" s="5"/>
      <c r="QD479" s="5"/>
      <c r="QE479" s="5"/>
      <c r="QF479" s="5"/>
      <c r="QG479" s="5"/>
      <c r="QH479" s="5"/>
      <c r="QI479" s="5"/>
      <c r="QJ479" s="5"/>
      <c r="QK479" s="5"/>
      <c r="QL479" s="5"/>
      <c r="QM479" s="5"/>
      <c r="QN479" s="5"/>
      <c r="QO479" s="5"/>
      <c r="QP479" s="5"/>
      <c r="QQ479" s="5"/>
      <c r="QR479" s="5"/>
      <c r="QS479" s="5"/>
      <c r="QT479" s="5"/>
      <c r="QU479" s="5"/>
      <c r="QV479" s="5"/>
      <c r="QW479" s="5"/>
      <c r="QX479" s="5"/>
      <c r="QY479" s="5"/>
      <c r="QZ479" s="5"/>
      <c r="RA479" s="5"/>
      <c r="RB479" s="5"/>
      <c r="RC479" s="5"/>
      <c r="RD479" s="5"/>
      <c r="RE479" s="5"/>
      <c r="RF479" s="5"/>
      <c r="RG479" s="5"/>
      <c r="RH479" s="5"/>
      <c r="RI479" s="5"/>
      <c r="RJ479" s="5"/>
      <c r="RK479" s="5"/>
      <c r="RL479" s="5"/>
      <c r="RM479" s="5"/>
      <c r="RN479" s="5"/>
      <c r="RO479" s="5"/>
      <c r="RP479" s="5"/>
      <c r="RQ479" s="5"/>
      <c r="RR479" s="5"/>
      <c r="RS479" s="5"/>
      <c r="RT479" s="5"/>
      <c r="RU479" s="5"/>
      <c r="RV479" s="5"/>
      <c r="RW479" s="5"/>
      <c r="RX479" s="5"/>
      <c r="RY479" s="5"/>
      <c r="RZ479" s="5"/>
      <c r="SA479" s="5"/>
      <c r="SB479" s="5"/>
      <c r="SC479" s="5"/>
      <c r="SD479" s="5"/>
      <c r="SE479" s="5"/>
      <c r="SF479" s="5"/>
      <c r="SG479" s="5"/>
      <c r="SH479" s="5"/>
      <c r="SI479" s="5"/>
      <c r="SJ479" s="5"/>
      <c r="SK479" s="5"/>
      <c r="SL479" s="5"/>
      <c r="SM479" s="5"/>
      <c r="SN479" s="5"/>
      <c r="SO479" s="5"/>
      <c r="SP479" s="5"/>
      <c r="SQ479" s="5"/>
      <c r="SR479" s="5"/>
      <c r="SS479" s="5"/>
      <c r="ST479" s="5"/>
      <c r="SU479" s="5"/>
      <c r="SV479" s="5"/>
      <c r="SW479" s="5"/>
      <c r="SX479" s="5"/>
      <c r="SY479" s="5"/>
      <c r="SZ479" s="5"/>
      <c r="TA479" s="5"/>
      <c r="TB479" s="5"/>
      <c r="TC479" s="5"/>
      <c r="TD479" s="5"/>
      <c r="TE479" s="5"/>
      <c r="TF479" s="5"/>
      <c r="TG479" s="5"/>
      <c r="TH479" s="5"/>
      <c r="TI479" s="5"/>
      <c r="TJ479" s="5"/>
      <c r="TK479" s="5"/>
      <c r="TL479" s="5"/>
      <c r="TM479" s="5"/>
      <c r="TN479" s="5"/>
      <c r="TO479" s="5"/>
      <c r="TP479" s="5"/>
      <c r="TQ479" s="5"/>
      <c r="TR479" s="5"/>
      <c r="TS479" s="5"/>
      <c r="TT479" s="5"/>
      <c r="TU479" s="5"/>
      <c r="TV479" s="5"/>
      <c r="TW479" s="5"/>
      <c r="TX479" s="5"/>
      <c r="TY479" s="5"/>
      <c r="TZ479" s="5"/>
      <c r="UA479" s="5"/>
      <c r="UB479" s="5"/>
      <c r="UC479" s="5"/>
      <c r="UD479" s="5"/>
      <c r="UE479" s="5"/>
      <c r="UF479" s="5"/>
      <c r="UG479" s="5"/>
      <c r="UH479" s="5"/>
      <c r="UI479" s="5"/>
      <c r="UJ479" s="5"/>
      <c r="UK479" s="5"/>
      <c r="UL479" s="5"/>
      <c r="UM479" s="5"/>
      <c r="UN479" s="5"/>
      <c r="UO479" s="5"/>
      <c r="UP479" s="5"/>
      <c r="UQ479" s="5"/>
      <c r="UR479" s="5"/>
      <c r="US479" s="5"/>
      <c r="UT479" s="5"/>
      <c r="UU479" s="5"/>
      <c r="UV479" s="5"/>
      <c r="UW479" s="5"/>
      <c r="UX479" s="5"/>
      <c r="UY479" s="5"/>
      <c r="UZ479" s="5"/>
      <c r="VA479" s="5"/>
      <c r="VB479" s="5"/>
      <c r="VC479" s="5"/>
      <c r="VD479" s="5"/>
      <c r="VE479" s="5"/>
      <c r="VF479" s="5"/>
      <c r="VG479" s="5"/>
      <c r="VH479" s="5"/>
      <c r="VI479" s="5"/>
      <c r="VJ479" s="5"/>
      <c r="VK479" s="5"/>
      <c r="VL479" s="5"/>
      <c r="VM479" s="5"/>
      <c r="VN479" s="5"/>
      <c r="VO479" s="5"/>
      <c r="VP479" s="5"/>
      <c r="VQ479" s="5"/>
      <c r="VR479" s="5"/>
      <c r="VS479" s="5"/>
      <c r="VT479" s="5"/>
      <c r="VU479" s="5"/>
      <c r="VV479" s="5"/>
      <c r="VW479" s="5"/>
      <c r="VX479" s="5"/>
      <c r="VY479" s="5"/>
      <c r="VZ479" s="5"/>
      <c r="WA479" s="5"/>
      <c r="WB479" s="5"/>
      <c r="WC479" s="5"/>
      <c r="WD479" s="5"/>
      <c r="WE479" s="5"/>
      <c r="WF479" s="5"/>
      <c r="WG479" s="5"/>
      <c r="WH479" s="5"/>
      <c r="WI479" s="5"/>
      <c r="WJ479" s="5"/>
      <c r="WK479" s="5"/>
      <c r="WL479" s="5"/>
      <c r="WM479" s="5"/>
      <c r="WN479" s="5"/>
      <c r="WO479" s="5"/>
      <c r="WP479" s="5"/>
      <c r="WQ479" s="5"/>
      <c r="WR479" s="5"/>
      <c r="WS479" s="5"/>
      <c r="WT479" s="5"/>
      <c r="WU479" s="5"/>
      <c r="WV479" s="5"/>
      <c r="WW479" s="5"/>
      <c r="WX479" s="5"/>
      <c r="WY479" s="5"/>
      <c r="WZ479" s="5"/>
      <c r="XA479" s="5"/>
      <c r="XB479" s="5"/>
      <c r="XC479" s="5"/>
      <c r="XD479" s="5"/>
      <c r="XE479" s="5"/>
      <c r="XF479" s="5"/>
      <c r="XG479" s="5"/>
      <c r="XH479" s="5"/>
      <c r="XI479" s="5"/>
      <c r="XJ479" s="5"/>
      <c r="XK479" s="5"/>
      <c r="XL479" s="5"/>
      <c r="XM479" s="5"/>
      <c r="XN479" s="5"/>
      <c r="XO479" s="5"/>
      <c r="XP479" s="5"/>
      <c r="XQ479" s="5"/>
      <c r="XR479" s="5"/>
      <c r="XS479" s="5"/>
      <c r="XT479" s="5"/>
      <c r="XU479" s="5"/>
      <c r="XV479" s="5"/>
      <c r="XW479" s="5"/>
      <c r="XX479" s="5"/>
      <c r="XY479" s="5"/>
      <c r="XZ479" s="5"/>
      <c r="YA479" s="5"/>
      <c r="YB479" s="5"/>
      <c r="YC479" s="5"/>
      <c r="YD479" s="5"/>
      <c r="YE479" s="5"/>
      <c r="YF479" s="5"/>
      <c r="YG479" s="5"/>
      <c r="YH479" s="5"/>
      <c r="YI479" s="5"/>
      <c r="YJ479" s="5"/>
      <c r="YK479" s="5"/>
      <c r="YL479" s="5"/>
      <c r="YM479" s="5"/>
      <c r="YN479" s="5"/>
      <c r="YO479" s="5"/>
      <c r="YP479" s="5"/>
      <c r="YQ479" s="5"/>
      <c r="YR479" s="5"/>
      <c r="YS479" s="5"/>
      <c r="YT479" s="5"/>
      <c r="YU479" s="5"/>
      <c r="YV479" s="5"/>
      <c r="YW479" s="5"/>
      <c r="YX479" s="5"/>
      <c r="YY479" s="5"/>
      <c r="YZ479" s="5"/>
      <c r="ZA479" s="5"/>
      <c r="ZB479" s="5"/>
      <c r="ZC479" s="5"/>
      <c r="ZD479" s="5"/>
      <c r="ZE479" s="5"/>
      <c r="ZF479" s="5"/>
      <c r="ZG479" s="5"/>
      <c r="ZH479" s="5"/>
      <c r="ZI479" s="5"/>
      <c r="ZJ479" s="5"/>
      <c r="ZK479" s="5"/>
      <c r="ZL479" s="5"/>
      <c r="ZM479" s="5"/>
      <c r="ZN479" s="5"/>
      <c r="ZO479" s="5"/>
      <c r="ZP479" s="5"/>
      <c r="ZQ479" s="5"/>
      <c r="ZR479" s="5"/>
      <c r="ZS479" s="5"/>
      <c r="ZT479" s="5"/>
      <c r="ZU479" s="5"/>
      <c r="ZV479" s="5"/>
      <c r="ZW479" s="5"/>
      <c r="ZX479" s="5"/>
      <c r="ZY479" s="5"/>
      <c r="ZZ479" s="5"/>
      <c r="AAA479" s="5"/>
      <c r="AAB479" s="5"/>
      <c r="AAC479" s="5"/>
      <c r="AAD479" s="5"/>
      <c r="AAE479" s="5"/>
      <c r="AAF479" s="5"/>
      <c r="AAG479" s="5"/>
      <c r="AAH479" s="5"/>
      <c r="AAI479" s="5"/>
      <c r="AAJ479" s="5"/>
      <c r="AAK479" s="5"/>
      <c r="AAL479" s="5"/>
      <c r="AAM479" s="5"/>
      <c r="AAN479" s="5"/>
      <c r="AAO479" s="5"/>
      <c r="AAP479" s="5"/>
      <c r="AAQ479" s="5"/>
      <c r="AAR479" s="5"/>
      <c r="AAS479" s="5"/>
      <c r="AAT479" s="5"/>
      <c r="AAU479" s="5"/>
      <c r="AAV479" s="5"/>
      <c r="AAW479" s="5"/>
      <c r="AAX479" s="5"/>
      <c r="AAY479" s="5"/>
      <c r="AAZ479" s="5"/>
      <c r="ABA479" s="5"/>
      <c r="ABB479" s="5"/>
      <c r="ABC479" s="5"/>
      <c r="ABD479" s="5"/>
      <c r="ABE479" s="5"/>
      <c r="ABF479" s="5"/>
      <c r="ABG479" s="5"/>
      <c r="ABH479" s="5"/>
      <c r="ABI479" s="5"/>
      <c r="ABJ479" s="5"/>
      <c r="ABK479" s="5"/>
      <c r="ABL479" s="5"/>
      <c r="ABM479" s="5"/>
      <c r="ABN479" s="5"/>
      <c r="ABO479" s="5"/>
      <c r="ABP479" s="5"/>
      <c r="ABQ479" s="5"/>
      <c r="ABR479" s="5"/>
      <c r="ABS479" s="5"/>
      <c r="ABT479" s="5"/>
      <c r="ABU479" s="5"/>
      <c r="ABV479" s="5"/>
      <c r="ABW479" s="5"/>
      <c r="ABX479" s="5"/>
      <c r="ABY479" s="5"/>
      <c r="ABZ479" s="5"/>
      <c r="ACA479" s="5"/>
      <c r="ACB479" s="5"/>
      <c r="ACC479" s="5"/>
      <c r="ACD479" s="5"/>
      <c r="ACE479" s="5"/>
      <c r="ACF479" s="5"/>
      <c r="ACG479" s="5"/>
      <c r="ACH479" s="5"/>
      <c r="ACI479" s="5"/>
      <c r="ACJ479" s="5"/>
      <c r="ACK479" s="5"/>
      <c r="ACL479" s="5"/>
      <c r="ACM479" s="5"/>
      <c r="ACN479" s="5"/>
      <c r="ACO479" s="5"/>
      <c r="ACP479" s="5"/>
      <c r="ACQ479" s="5"/>
      <c r="ACR479" s="5"/>
      <c r="ACS479" s="5"/>
      <c r="ACT479" s="5"/>
      <c r="ACU479" s="5"/>
      <c r="ACV479" s="5"/>
      <c r="ACW479" s="5"/>
      <c r="ACX479" s="5"/>
      <c r="ACY479" s="5"/>
      <c r="ACZ479" s="5"/>
      <c r="ADA479" s="5"/>
      <c r="ADB479" s="5"/>
      <c r="ADC479" s="5"/>
      <c r="ADD479" s="5"/>
      <c r="ADE479" s="5"/>
      <c r="ADF479" s="5"/>
      <c r="ADG479" s="5"/>
      <c r="ADH479" s="5"/>
      <c r="ADI479" s="5"/>
      <c r="ADJ479" s="5"/>
      <c r="ADK479" s="5"/>
      <c r="ADL479" s="5"/>
      <c r="ADM479" s="5"/>
      <c r="ADN479" s="5"/>
      <c r="ADO479" s="5"/>
      <c r="ADP479" s="5"/>
      <c r="ADQ479" s="5"/>
      <c r="ADR479" s="5"/>
      <c r="ADS479" s="5"/>
      <c r="ADT479" s="5"/>
      <c r="ADU479" s="5"/>
      <c r="ADV479" s="5"/>
      <c r="ADW479" s="5"/>
      <c r="ADX479" s="5"/>
      <c r="ADY479" s="5"/>
      <c r="ADZ479" s="5"/>
      <c r="AEA479" s="5"/>
      <c r="AEB479" s="5"/>
      <c r="AEC479" s="5"/>
      <c r="AED479" s="5"/>
      <c r="AEE479" s="5"/>
      <c r="AEF479" s="5"/>
      <c r="AEG479" s="5"/>
      <c r="AEH479" s="5"/>
      <c r="AEI479" s="5"/>
      <c r="AEJ479" s="5"/>
      <c r="AEK479" s="5"/>
      <c r="AEL479" s="5"/>
      <c r="AEM479" s="5"/>
      <c r="AEN479" s="5"/>
      <c r="AEO479" s="5"/>
      <c r="AEP479" s="5"/>
      <c r="AEQ479" s="5"/>
      <c r="AER479" s="5"/>
      <c r="AES479" s="5"/>
      <c r="AET479" s="5"/>
      <c r="AEU479" s="5"/>
      <c r="AEV479" s="5"/>
      <c r="AEW479" s="5"/>
      <c r="AEX479" s="5"/>
      <c r="AEY479" s="5"/>
      <c r="AEZ479" s="5"/>
      <c r="AFA479" s="5"/>
      <c r="AFB479" s="5"/>
      <c r="AFC479" s="5"/>
      <c r="AFD479" s="5"/>
      <c r="AFE479" s="5"/>
      <c r="AFF479" s="5"/>
      <c r="AFG479" s="5"/>
      <c r="AFH479" s="5"/>
      <c r="AFI479" s="5"/>
      <c r="AFJ479" s="5"/>
      <c r="AFK479" s="5"/>
      <c r="AFL479" s="5"/>
      <c r="AFM479" s="5"/>
      <c r="AFN479" s="5"/>
      <c r="AFO479" s="5"/>
      <c r="AFP479" s="5"/>
      <c r="AFQ479" s="5"/>
      <c r="AFR479" s="5"/>
      <c r="AFS479" s="5"/>
      <c r="AFT479" s="5"/>
      <c r="AFU479" s="5"/>
      <c r="AFV479" s="5"/>
      <c r="AFW479" s="5"/>
      <c r="AFX479" s="5"/>
      <c r="AFY479" s="5"/>
      <c r="AFZ479" s="5"/>
      <c r="AGA479" s="5"/>
      <c r="AGB479" s="5"/>
      <c r="AGC479" s="5"/>
      <c r="AGD479" s="5"/>
      <c r="AGE479" s="5"/>
      <c r="AGF479" s="5"/>
      <c r="AGG479" s="5"/>
      <c r="AGH479" s="5"/>
      <c r="AGI479" s="5"/>
      <c r="AGJ479" s="5"/>
      <c r="AGK479" s="5"/>
      <c r="AGL479" s="5"/>
      <c r="AGM479" s="5"/>
      <c r="AGN479" s="5"/>
      <c r="AGO479" s="5"/>
      <c r="AGP479" s="5"/>
      <c r="AGQ479" s="5"/>
      <c r="AGR479" s="5"/>
      <c r="AGS479" s="5"/>
      <c r="AGT479" s="5"/>
      <c r="AGU479" s="5"/>
      <c r="AGV479" s="5"/>
      <c r="AGW479" s="5"/>
      <c r="AGX479" s="5"/>
      <c r="AGY479" s="5"/>
      <c r="AGZ479" s="5"/>
      <c r="AHA479" s="5"/>
      <c r="AHB479" s="5"/>
      <c r="AHC479" s="5"/>
      <c r="AHD479" s="5"/>
      <c r="AHE479" s="5"/>
      <c r="AHF479" s="5"/>
      <c r="AHG479" s="5"/>
      <c r="AHH479" s="5"/>
      <c r="AHI479" s="5"/>
      <c r="AHJ479" s="5"/>
      <c r="AHK479" s="5"/>
      <c r="AHL479" s="5"/>
      <c r="AHM479" s="5"/>
      <c r="AHN479" s="5"/>
      <c r="AHO479" s="5"/>
      <c r="AHP479" s="5"/>
      <c r="AHQ479" s="5"/>
      <c r="AHR479" s="5"/>
      <c r="AHS479" s="5"/>
      <c r="AHT479" s="5"/>
      <c r="AHU479" s="5"/>
      <c r="AHV479" s="5"/>
      <c r="AHW479" s="5"/>
      <c r="AHX479" s="5"/>
      <c r="AHY479" s="5"/>
      <c r="AHZ479" s="5"/>
      <c r="AIA479" s="5"/>
      <c r="AIB479" s="5"/>
      <c r="AIC479" s="5"/>
      <c r="AID479" s="5"/>
      <c r="AIE479" s="5"/>
      <c r="AIF479" s="5"/>
      <c r="AIG479" s="5"/>
      <c r="AIH479" s="5"/>
      <c r="AII479" s="5"/>
      <c r="AIJ479" s="5"/>
      <c r="AIK479" s="5"/>
      <c r="AIL479" s="5"/>
      <c r="AIM479" s="5"/>
      <c r="AIN479" s="5"/>
      <c r="AIO479" s="5"/>
      <c r="AIP479" s="5"/>
      <c r="AIQ479" s="5"/>
      <c r="AIR479" s="5"/>
      <c r="AIS479" s="5"/>
      <c r="AIT479" s="5"/>
      <c r="AIU479" s="5"/>
      <c r="AIV479" s="5"/>
      <c r="AIW479" s="5"/>
      <c r="AIX479" s="5"/>
      <c r="AIY479" s="5"/>
      <c r="AIZ479" s="5"/>
      <c r="AJA479" s="5"/>
      <c r="AJB479" s="5"/>
      <c r="AJC479" s="5"/>
      <c r="AJD479" s="5"/>
      <c r="AJE479" s="5"/>
      <c r="AJF479" s="5"/>
      <c r="AJG479" s="5"/>
      <c r="AJH479" s="5"/>
      <c r="AJI479" s="5"/>
      <c r="AJJ479" s="5"/>
      <c r="AJK479" s="5"/>
      <c r="AJL479" s="5"/>
      <c r="AJM479" s="5"/>
      <c r="AJN479" s="5"/>
      <c r="AJO479" s="5"/>
      <c r="AJP479" s="5"/>
      <c r="AJQ479" s="5"/>
      <c r="AJR479" s="5"/>
      <c r="AJS479" s="5"/>
      <c r="AJT479" s="5"/>
      <c r="AJU479" s="5"/>
      <c r="AJV479" s="5"/>
      <c r="AJW479" s="5"/>
      <c r="AJX479" s="5"/>
      <c r="AJY479" s="5"/>
      <c r="AJZ479" s="5"/>
      <c r="AKA479" s="5"/>
      <c r="AKB479" s="5"/>
      <c r="AKC479" s="5"/>
      <c r="AKD479" s="5"/>
      <c r="AKE479" s="5"/>
      <c r="AKF479" s="5"/>
      <c r="AKG479" s="5"/>
      <c r="AKH479" s="5"/>
      <c r="AKI479" s="5"/>
      <c r="AKJ479" s="5"/>
      <c r="AKK479" s="5"/>
      <c r="AKL479" s="5"/>
      <c r="AKM479" s="5"/>
      <c r="AKN479" s="5"/>
      <c r="AKO479" s="5"/>
      <c r="AKP479" s="5"/>
      <c r="AKQ479" s="5"/>
      <c r="AKR479" s="5"/>
      <c r="AKS479" s="5"/>
      <c r="AKT479" s="5"/>
      <c r="AKU479" s="5"/>
      <c r="AKV479" s="5"/>
      <c r="AKW479" s="5"/>
      <c r="AKX479" s="5"/>
      <c r="AKY479" s="5"/>
      <c r="AKZ479" s="5"/>
      <c r="ALA479" s="5"/>
      <c r="ALB479" s="5"/>
      <c r="ALC479" s="5"/>
      <c r="ALD479" s="5"/>
      <c r="ALE479" s="5"/>
      <c r="ALF479" s="5"/>
      <c r="ALG479" s="5"/>
      <c r="ALH479" s="5"/>
      <c r="ALI479" s="5"/>
      <c r="ALJ479" s="5"/>
      <c r="ALK479" s="5"/>
      <c r="ALL479" s="5"/>
      <c r="ALM479" s="5"/>
      <c r="ALN479" s="5"/>
      <c r="ALO479" s="5"/>
      <c r="ALP479" s="5"/>
      <c r="ALQ479" s="5"/>
      <c r="ALR479" s="5"/>
      <c r="ALS479" s="5"/>
      <c r="ALT479" s="5"/>
      <c r="ALU479" s="5"/>
      <c r="ALV479" s="5"/>
      <c r="ALW479" s="5"/>
      <c r="ALX479" s="5"/>
      <c r="ALY479" s="5"/>
      <c r="ALZ479" s="5"/>
      <c r="AMA479" s="5"/>
      <c r="AMB479" s="5"/>
      <c r="AMC479" s="5"/>
      <c r="AMD479" s="5"/>
      <c r="AME479" s="5"/>
      <c r="AMF479" s="5"/>
      <c r="AMG479" s="5"/>
      <c r="AMH479" s="5"/>
      <c r="AMI479" s="5"/>
      <c r="AMJ479" s="5"/>
      <c r="AMK479" s="5"/>
    </row>
    <row r="480" spans="1:1025" ht="57" customHeight="1">
      <c r="A480" s="45">
        <v>1</v>
      </c>
      <c r="B480" s="117" t="s">
        <v>422</v>
      </c>
      <c r="C480" s="118">
        <v>1972</v>
      </c>
      <c r="D480" s="118" t="s">
        <v>37</v>
      </c>
      <c r="E480" s="186" t="s">
        <v>350</v>
      </c>
      <c r="F480" s="118">
        <v>2</v>
      </c>
      <c r="G480" s="118">
        <v>2</v>
      </c>
      <c r="H480" s="334">
        <v>534</v>
      </c>
      <c r="I480" s="334">
        <v>475.7</v>
      </c>
      <c r="J480" s="314">
        <v>332.7</v>
      </c>
      <c r="K480" s="314">
        <v>23</v>
      </c>
      <c r="L480" s="322">
        <v>2871115.88</v>
      </c>
      <c r="M480" s="121" t="s">
        <v>37</v>
      </c>
      <c r="N480" s="121" t="s">
        <v>37</v>
      </c>
      <c r="O480" s="121" t="s">
        <v>37</v>
      </c>
      <c r="P480" s="136">
        <v>2871115.88</v>
      </c>
      <c r="Q480" s="121" t="s">
        <v>37</v>
      </c>
      <c r="R480" s="44" t="s">
        <v>737</v>
      </c>
      <c r="S480" s="64">
        <v>6035.56</v>
      </c>
      <c r="T480" s="64">
        <v>6292.76</v>
      </c>
      <c r="U480" s="45">
        <v>2016</v>
      </c>
      <c r="V480" s="11">
        <v>3</v>
      </c>
      <c r="W480" s="1">
        <v>1</v>
      </c>
    </row>
    <row r="481" spans="1:1025" s="5" customFormat="1" ht="35.25" customHeight="1">
      <c r="A481" s="257" t="s">
        <v>738</v>
      </c>
      <c r="B481" s="258"/>
      <c r="C481" s="258"/>
      <c r="D481" s="258"/>
      <c r="E481" s="258"/>
      <c r="F481" s="258"/>
      <c r="G481" s="259"/>
      <c r="H481" s="328">
        <v>534</v>
      </c>
      <c r="I481" s="327">
        <v>475.7</v>
      </c>
      <c r="J481" s="327">
        <v>332.7</v>
      </c>
      <c r="K481" s="333">
        <v>23</v>
      </c>
      <c r="L481" s="327">
        <v>2871115.88</v>
      </c>
      <c r="M481" s="75">
        <v>0</v>
      </c>
      <c r="N481" s="75">
        <v>0</v>
      </c>
      <c r="O481" s="75">
        <v>0</v>
      </c>
      <c r="P481" s="74">
        <v>2871115.88</v>
      </c>
      <c r="Q481" s="75">
        <v>0</v>
      </c>
      <c r="R481" s="77" t="s">
        <v>105</v>
      </c>
      <c r="S481" s="75" t="s">
        <v>105</v>
      </c>
      <c r="T481" s="218" t="s">
        <v>105</v>
      </c>
      <c r="U481" s="76" t="s">
        <v>105</v>
      </c>
      <c r="V481" s="18"/>
    </row>
    <row r="482" spans="1:1025" s="172" customFormat="1" ht="25.5" customHeight="1">
      <c r="A482" s="256" t="s">
        <v>739</v>
      </c>
      <c r="B482" s="256"/>
      <c r="C482" s="256"/>
      <c r="D482" s="256"/>
      <c r="E482" s="256"/>
      <c r="F482" s="256"/>
      <c r="G482" s="256"/>
      <c r="H482" s="256"/>
      <c r="I482" s="256"/>
      <c r="J482" s="256"/>
      <c r="K482" s="256"/>
      <c r="L482" s="256"/>
      <c r="M482" s="256"/>
      <c r="N482" s="256"/>
      <c r="O482" s="256"/>
      <c r="P482" s="256"/>
      <c r="Q482" s="256"/>
      <c r="R482" s="256"/>
      <c r="S482" s="256"/>
      <c r="T482" s="256"/>
      <c r="U482" s="256"/>
      <c r="V482" s="18"/>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c r="DS482" s="5"/>
      <c r="DT482" s="5"/>
      <c r="DU482" s="5"/>
      <c r="DV482" s="5"/>
      <c r="DW482" s="5"/>
      <c r="DX482" s="5"/>
      <c r="DY482" s="5"/>
      <c r="DZ482" s="5"/>
      <c r="EA482" s="5"/>
      <c r="EB482" s="5"/>
      <c r="EC482" s="5"/>
      <c r="ED482" s="5"/>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s="5"/>
      <c r="FG482" s="5"/>
      <c r="FH482" s="5"/>
      <c r="FI482" s="5"/>
      <c r="FJ482" s="5"/>
      <c r="FK482" s="5"/>
      <c r="FL482" s="5"/>
      <c r="FM482" s="5"/>
      <c r="FN482" s="5"/>
      <c r="FO482" s="5"/>
      <c r="FP482" s="5"/>
      <c r="FQ482" s="5"/>
      <c r="FR482" s="5"/>
      <c r="FS482" s="5"/>
      <c r="FT482" s="5"/>
      <c r="FU482" s="5"/>
      <c r="FV482" s="5"/>
      <c r="FW482" s="5"/>
      <c r="FX482" s="5"/>
      <c r="FY482" s="5"/>
      <c r="FZ482" s="5"/>
      <c r="GA482" s="5"/>
      <c r="GB482" s="5"/>
      <c r="GC482" s="5"/>
      <c r="GD482" s="5"/>
      <c r="GE482" s="5"/>
      <c r="GF482" s="5"/>
      <c r="GG482" s="5"/>
      <c r="GH482" s="5"/>
      <c r="GI482" s="5"/>
      <c r="GJ482" s="5"/>
      <c r="GK482" s="5"/>
      <c r="GL482" s="5"/>
      <c r="GM482" s="5"/>
      <c r="GN482" s="5"/>
      <c r="GO482" s="5"/>
      <c r="GP482" s="5"/>
      <c r="GQ482" s="5"/>
      <c r="GR482" s="5"/>
      <c r="GS482" s="5"/>
      <c r="GT482" s="5"/>
      <c r="GU482" s="5"/>
      <c r="GV482" s="5"/>
      <c r="GW482" s="5"/>
      <c r="GX482" s="5"/>
      <c r="GY482" s="5"/>
      <c r="GZ482" s="5"/>
      <c r="HA482" s="5"/>
      <c r="HB482" s="5"/>
      <c r="HC482" s="5"/>
      <c r="HD482" s="5"/>
      <c r="HE482" s="5"/>
      <c r="HF482" s="5"/>
      <c r="HG482" s="5"/>
      <c r="HH482" s="5"/>
      <c r="HI482" s="5"/>
      <c r="HJ482" s="5"/>
      <c r="HK482" s="5"/>
      <c r="HL482" s="5"/>
      <c r="HM482" s="5"/>
      <c r="HN482" s="5"/>
      <c r="HO482" s="5"/>
      <c r="HP482" s="5"/>
      <c r="HQ482" s="5"/>
      <c r="HR482" s="5"/>
      <c r="HS482" s="5"/>
      <c r="HT482" s="5"/>
      <c r="HU482" s="5"/>
      <c r="HV482" s="5"/>
      <c r="HW482" s="5"/>
      <c r="HX482" s="5"/>
      <c r="HY482" s="5"/>
      <c r="HZ482" s="5"/>
      <c r="IA482" s="5"/>
      <c r="IB482" s="5"/>
      <c r="IC482" s="5"/>
      <c r="ID482" s="5"/>
      <c r="IE482" s="5"/>
      <c r="IF482" s="5"/>
      <c r="IG482" s="5"/>
      <c r="IH482" s="5"/>
      <c r="II482" s="5"/>
      <c r="IJ482" s="5"/>
      <c r="IK482" s="5"/>
      <c r="IL482" s="5"/>
      <c r="IM482" s="5"/>
      <c r="IN482" s="5"/>
      <c r="IO482" s="5"/>
      <c r="IP482" s="5"/>
      <c r="IQ482" s="5"/>
      <c r="IR482" s="5"/>
      <c r="IS482" s="5"/>
      <c r="IT482" s="5"/>
      <c r="IU482" s="5"/>
      <c r="IV482" s="5"/>
      <c r="IW482" s="5"/>
      <c r="IX482" s="5"/>
      <c r="IY482" s="5"/>
      <c r="IZ482" s="5"/>
      <c r="JA482" s="5"/>
      <c r="JB482" s="5"/>
      <c r="JC482" s="5"/>
      <c r="JD482" s="5"/>
      <c r="JE482" s="5"/>
      <c r="JF482" s="5"/>
      <c r="JG482" s="5"/>
      <c r="JH482" s="5"/>
      <c r="JI482" s="5"/>
      <c r="JJ482" s="5"/>
      <c r="JK482" s="5"/>
      <c r="JL482" s="5"/>
      <c r="JM482" s="5"/>
      <c r="JN482" s="5"/>
      <c r="JO482" s="5"/>
      <c r="JP482" s="5"/>
      <c r="JQ482" s="5"/>
      <c r="JR482" s="5"/>
      <c r="JS482" s="5"/>
      <c r="JT482" s="5"/>
      <c r="JU482" s="5"/>
      <c r="JV482" s="5"/>
      <c r="JW482" s="5"/>
      <c r="JX482" s="5"/>
      <c r="JY482" s="5"/>
      <c r="JZ482" s="5"/>
      <c r="KA482" s="5"/>
      <c r="KB482" s="5"/>
      <c r="KC482" s="5"/>
      <c r="KD482" s="5"/>
      <c r="KE482" s="5"/>
      <c r="KF482" s="5"/>
      <c r="KG482" s="5"/>
      <c r="KH482" s="5"/>
      <c r="KI482" s="5"/>
      <c r="KJ482" s="5"/>
      <c r="KK482" s="5"/>
      <c r="KL482" s="5"/>
      <c r="KM482" s="5"/>
      <c r="KN482" s="5"/>
      <c r="KO482" s="5"/>
      <c r="KP482" s="5"/>
      <c r="KQ482" s="5"/>
      <c r="KR482" s="5"/>
      <c r="KS482" s="5"/>
      <c r="KT482" s="5"/>
      <c r="KU482" s="5"/>
      <c r="KV482" s="5"/>
      <c r="KW482" s="5"/>
      <c r="KX482" s="5"/>
      <c r="KY482" s="5"/>
      <c r="KZ482" s="5"/>
      <c r="LA482" s="5"/>
      <c r="LB482" s="5"/>
      <c r="LC482" s="5"/>
      <c r="LD482" s="5"/>
      <c r="LE482" s="5"/>
      <c r="LF482" s="5"/>
      <c r="LG482" s="5"/>
      <c r="LH482" s="5"/>
      <c r="LI482" s="5"/>
      <c r="LJ482" s="5"/>
      <c r="LK482" s="5"/>
      <c r="LL482" s="5"/>
      <c r="LM482" s="5"/>
      <c r="LN482" s="5"/>
      <c r="LO482" s="5"/>
      <c r="LP482" s="5"/>
      <c r="LQ482" s="5"/>
      <c r="LR482" s="5"/>
      <c r="LS482" s="5"/>
      <c r="LT482" s="5"/>
      <c r="LU482" s="5"/>
      <c r="LV482" s="5"/>
      <c r="LW482" s="5"/>
      <c r="LX482" s="5"/>
      <c r="LY482" s="5"/>
      <c r="LZ482" s="5"/>
      <c r="MA482" s="5"/>
      <c r="MB482" s="5"/>
      <c r="MC482" s="5"/>
      <c r="MD482" s="5"/>
      <c r="ME482" s="5"/>
      <c r="MF482" s="5"/>
      <c r="MG482" s="5"/>
      <c r="MH482" s="5"/>
      <c r="MI482" s="5"/>
      <c r="MJ482" s="5"/>
      <c r="MK482" s="5"/>
      <c r="ML482" s="5"/>
      <c r="MM482" s="5"/>
      <c r="MN482" s="5"/>
      <c r="MO482" s="5"/>
      <c r="MP482" s="5"/>
      <c r="MQ482" s="5"/>
      <c r="MR482" s="5"/>
      <c r="MS482" s="5"/>
      <c r="MT482" s="5"/>
      <c r="MU482" s="5"/>
      <c r="MV482" s="5"/>
      <c r="MW482" s="5"/>
      <c r="MX482" s="5"/>
      <c r="MY482" s="5"/>
      <c r="MZ482" s="5"/>
      <c r="NA482" s="5"/>
      <c r="NB482" s="5"/>
      <c r="NC482" s="5"/>
      <c r="ND482" s="5"/>
      <c r="NE482" s="5"/>
      <c r="NF482" s="5"/>
      <c r="NG482" s="5"/>
      <c r="NH482" s="5"/>
      <c r="NI482" s="5"/>
      <c r="NJ482" s="5"/>
      <c r="NK482" s="5"/>
      <c r="NL482" s="5"/>
      <c r="NM482" s="5"/>
      <c r="NN482" s="5"/>
      <c r="NO482" s="5"/>
      <c r="NP482" s="5"/>
      <c r="NQ482" s="5"/>
      <c r="NR482" s="5"/>
      <c r="NS482" s="5"/>
      <c r="NT482" s="5"/>
      <c r="NU482" s="5"/>
      <c r="NV482" s="5"/>
      <c r="NW482" s="5"/>
      <c r="NX482" s="5"/>
      <c r="NY482" s="5"/>
      <c r="NZ482" s="5"/>
      <c r="OA482" s="5"/>
      <c r="OB482" s="5"/>
      <c r="OC482" s="5"/>
      <c r="OD482" s="5"/>
      <c r="OE482" s="5"/>
      <c r="OF482" s="5"/>
      <c r="OG482" s="5"/>
      <c r="OH482" s="5"/>
      <c r="OI482" s="5"/>
      <c r="OJ482" s="5"/>
      <c r="OK482" s="5"/>
      <c r="OL482" s="5"/>
      <c r="OM482" s="5"/>
      <c r="ON482" s="5"/>
      <c r="OO482" s="5"/>
      <c r="OP482" s="5"/>
      <c r="OQ482" s="5"/>
      <c r="OR482" s="5"/>
      <c r="OS482" s="5"/>
      <c r="OT482" s="5"/>
      <c r="OU482" s="5"/>
      <c r="OV482" s="5"/>
      <c r="OW482" s="5"/>
      <c r="OX482" s="5"/>
      <c r="OY482" s="5"/>
      <c r="OZ482" s="5"/>
      <c r="PA482" s="5"/>
      <c r="PB482" s="5"/>
      <c r="PC482" s="5"/>
      <c r="PD482" s="5"/>
      <c r="PE482" s="5"/>
      <c r="PF482" s="5"/>
      <c r="PG482" s="5"/>
      <c r="PH482" s="5"/>
      <c r="PI482" s="5"/>
      <c r="PJ482" s="5"/>
      <c r="PK482" s="5"/>
      <c r="PL482" s="5"/>
      <c r="PM482" s="5"/>
      <c r="PN482" s="5"/>
      <c r="PO482" s="5"/>
      <c r="PP482" s="5"/>
      <c r="PQ482" s="5"/>
      <c r="PR482" s="5"/>
      <c r="PS482" s="5"/>
      <c r="PT482" s="5"/>
      <c r="PU482" s="5"/>
      <c r="PV482" s="5"/>
      <c r="PW482" s="5"/>
      <c r="PX482" s="5"/>
      <c r="PY482" s="5"/>
      <c r="PZ482" s="5"/>
      <c r="QA482" s="5"/>
      <c r="QB482" s="5"/>
      <c r="QC482" s="5"/>
      <c r="QD482" s="5"/>
      <c r="QE482" s="5"/>
      <c r="QF482" s="5"/>
      <c r="QG482" s="5"/>
      <c r="QH482" s="5"/>
      <c r="QI482" s="5"/>
      <c r="QJ482" s="5"/>
      <c r="QK482" s="5"/>
      <c r="QL482" s="5"/>
      <c r="QM482" s="5"/>
      <c r="QN482" s="5"/>
      <c r="QO482" s="5"/>
      <c r="QP482" s="5"/>
      <c r="QQ482" s="5"/>
      <c r="QR482" s="5"/>
      <c r="QS482" s="5"/>
      <c r="QT482" s="5"/>
      <c r="QU482" s="5"/>
      <c r="QV482" s="5"/>
      <c r="QW482" s="5"/>
      <c r="QX482" s="5"/>
      <c r="QY482" s="5"/>
      <c r="QZ482" s="5"/>
      <c r="RA482" s="5"/>
      <c r="RB482" s="5"/>
      <c r="RC482" s="5"/>
      <c r="RD482" s="5"/>
      <c r="RE482" s="5"/>
      <c r="RF482" s="5"/>
      <c r="RG482" s="5"/>
      <c r="RH482" s="5"/>
      <c r="RI482" s="5"/>
      <c r="RJ482" s="5"/>
      <c r="RK482" s="5"/>
      <c r="RL482" s="5"/>
      <c r="RM482" s="5"/>
      <c r="RN482" s="5"/>
      <c r="RO482" s="5"/>
      <c r="RP482" s="5"/>
      <c r="RQ482" s="5"/>
      <c r="RR482" s="5"/>
      <c r="RS482" s="5"/>
      <c r="RT482" s="5"/>
      <c r="RU482" s="5"/>
      <c r="RV482" s="5"/>
      <c r="RW482" s="5"/>
      <c r="RX482" s="5"/>
      <c r="RY482" s="5"/>
      <c r="RZ482" s="5"/>
      <c r="SA482" s="5"/>
      <c r="SB482" s="5"/>
      <c r="SC482" s="5"/>
      <c r="SD482" s="5"/>
      <c r="SE482" s="5"/>
      <c r="SF482" s="5"/>
      <c r="SG482" s="5"/>
      <c r="SH482" s="5"/>
      <c r="SI482" s="5"/>
      <c r="SJ482" s="5"/>
      <c r="SK482" s="5"/>
      <c r="SL482" s="5"/>
      <c r="SM482" s="5"/>
      <c r="SN482" s="5"/>
      <c r="SO482" s="5"/>
      <c r="SP482" s="5"/>
      <c r="SQ482" s="5"/>
      <c r="SR482" s="5"/>
      <c r="SS482" s="5"/>
      <c r="ST482" s="5"/>
      <c r="SU482" s="5"/>
      <c r="SV482" s="5"/>
      <c r="SW482" s="5"/>
      <c r="SX482" s="5"/>
      <c r="SY482" s="5"/>
      <c r="SZ482" s="5"/>
      <c r="TA482" s="5"/>
      <c r="TB482" s="5"/>
      <c r="TC482" s="5"/>
      <c r="TD482" s="5"/>
      <c r="TE482" s="5"/>
      <c r="TF482" s="5"/>
      <c r="TG482" s="5"/>
      <c r="TH482" s="5"/>
      <c r="TI482" s="5"/>
      <c r="TJ482" s="5"/>
      <c r="TK482" s="5"/>
      <c r="TL482" s="5"/>
      <c r="TM482" s="5"/>
      <c r="TN482" s="5"/>
      <c r="TO482" s="5"/>
      <c r="TP482" s="5"/>
      <c r="TQ482" s="5"/>
      <c r="TR482" s="5"/>
      <c r="TS482" s="5"/>
      <c r="TT482" s="5"/>
      <c r="TU482" s="5"/>
      <c r="TV482" s="5"/>
      <c r="TW482" s="5"/>
      <c r="TX482" s="5"/>
      <c r="TY482" s="5"/>
      <c r="TZ482" s="5"/>
      <c r="UA482" s="5"/>
      <c r="UB482" s="5"/>
      <c r="UC482" s="5"/>
      <c r="UD482" s="5"/>
      <c r="UE482" s="5"/>
      <c r="UF482" s="5"/>
      <c r="UG482" s="5"/>
      <c r="UH482" s="5"/>
      <c r="UI482" s="5"/>
      <c r="UJ482" s="5"/>
      <c r="UK482" s="5"/>
      <c r="UL482" s="5"/>
      <c r="UM482" s="5"/>
      <c r="UN482" s="5"/>
      <c r="UO482" s="5"/>
      <c r="UP482" s="5"/>
      <c r="UQ482" s="5"/>
      <c r="UR482" s="5"/>
      <c r="US482" s="5"/>
      <c r="UT482" s="5"/>
      <c r="UU482" s="5"/>
      <c r="UV482" s="5"/>
      <c r="UW482" s="5"/>
      <c r="UX482" s="5"/>
      <c r="UY482" s="5"/>
      <c r="UZ482" s="5"/>
      <c r="VA482" s="5"/>
      <c r="VB482" s="5"/>
      <c r="VC482" s="5"/>
      <c r="VD482" s="5"/>
      <c r="VE482" s="5"/>
      <c r="VF482" s="5"/>
      <c r="VG482" s="5"/>
      <c r="VH482" s="5"/>
      <c r="VI482" s="5"/>
      <c r="VJ482" s="5"/>
      <c r="VK482" s="5"/>
      <c r="VL482" s="5"/>
      <c r="VM482" s="5"/>
      <c r="VN482" s="5"/>
      <c r="VO482" s="5"/>
      <c r="VP482" s="5"/>
      <c r="VQ482" s="5"/>
      <c r="VR482" s="5"/>
      <c r="VS482" s="5"/>
      <c r="VT482" s="5"/>
      <c r="VU482" s="5"/>
      <c r="VV482" s="5"/>
      <c r="VW482" s="5"/>
      <c r="VX482" s="5"/>
      <c r="VY482" s="5"/>
      <c r="VZ482" s="5"/>
      <c r="WA482" s="5"/>
      <c r="WB482" s="5"/>
      <c r="WC482" s="5"/>
      <c r="WD482" s="5"/>
      <c r="WE482" s="5"/>
      <c r="WF482" s="5"/>
      <c r="WG482" s="5"/>
      <c r="WH482" s="5"/>
      <c r="WI482" s="5"/>
      <c r="WJ482" s="5"/>
      <c r="WK482" s="5"/>
      <c r="WL482" s="5"/>
      <c r="WM482" s="5"/>
      <c r="WN482" s="5"/>
      <c r="WO482" s="5"/>
      <c r="WP482" s="5"/>
      <c r="WQ482" s="5"/>
      <c r="WR482" s="5"/>
      <c r="WS482" s="5"/>
      <c r="WT482" s="5"/>
      <c r="WU482" s="5"/>
      <c r="WV482" s="5"/>
      <c r="WW482" s="5"/>
      <c r="WX482" s="5"/>
      <c r="WY482" s="5"/>
      <c r="WZ482" s="5"/>
      <c r="XA482" s="5"/>
      <c r="XB482" s="5"/>
      <c r="XC482" s="5"/>
      <c r="XD482" s="5"/>
      <c r="XE482" s="5"/>
      <c r="XF482" s="5"/>
      <c r="XG482" s="5"/>
      <c r="XH482" s="5"/>
      <c r="XI482" s="5"/>
      <c r="XJ482" s="5"/>
      <c r="XK482" s="5"/>
      <c r="XL482" s="5"/>
      <c r="XM482" s="5"/>
      <c r="XN482" s="5"/>
      <c r="XO482" s="5"/>
      <c r="XP482" s="5"/>
      <c r="XQ482" s="5"/>
      <c r="XR482" s="5"/>
      <c r="XS482" s="5"/>
      <c r="XT482" s="5"/>
      <c r="XU482" s="5"/>
      <c r="XV482" s="5"/>
      <c r="XW482" s="5"/>
      <c r="XX482" s="5"/>
      <c r="XY482" s="5"/>
      <c r="XZ482" s="5"/>
      <c r="YA482" s="5"/>
      <c r="YB482" s="5"/>
      <c r="YC482" s="5"/>
      <c r="YD482" s="5"/>
      <c r="YE482" s="5"/>
      <c r="YF482" s="5"/>
      <c r="YG482" s="5"/>
      <c r="YH482" s="5"/>
      <c r="YI482" s="5"/>
      <c r="YJ482" s="5"/>
      <c r="YK482" s="5"/>
      <c r="YL482" s="5"/>
      <c r="YM482" s="5"/>
      <c r="YN482" s="5"/>
      <c r="YO482" s="5"/>
      <c r="YP482" s="5"/>
      <c r="YQ482" s="5"/>
      <c r="YR482" s="5"/>
      <c r="YS482" s="5"/>
      <c r="YT482" s="5"/>
      <c r="YU482" s="5"/>
      <c r="YV482" s="5"/>
      <c r="YW482" s="5"/>
      <c r="YX482" s="5"/>
      <c r="YY482" s="5"/>
      <c r="YZ482" s="5"/>
      <c r="ZA482" s="5"/>
      <c r="ZB482" s="5"/>
      <c r="ZC482" s="5"/>
      <c r="ZD482" s="5"/>
      <c r="ZE482" s="5"/>
      <c r="ZF482" s="5"/>
      <c r="ZG482" s="5"/>
      <c r="ZH482" s="5"/>
      <c r="ZI482" s="5"/>
      <c r="ZJ482" s="5"/>
      <c r="ZK482" s="5"/>
      <c r="ZL482" s="5"/>
      <c r="ZM482" s="5"/>
      <c r="ZN482" s="5"/>
      <c r="ZO482" s="5"/>
      <c r="ZP482" s="5"/>
      <c r="ZQ482" s="5"/>
      <c r="ZR482" s="5"/>
      <c r="ZS482" s="5"/>
      <c r="ZT482" s="5"/>
      <c r="ZU482" s="5"/>
      <c r="ZV482" s="5"/>
      <c r="ZW482" s="5"/>
      <c r="ZX482" s="5"/>
      <c r="ZY482" s="5"/>
      <c r="ZZ482" s="5"/>
      <c r="AAA482" s="5"/>
      <c r="AAB482" s="5"/>
      <c r="AAC482" s="5"/>
      <c r="AAD482" s="5"/>
      <c r="AAE482" s="5"/>
      <c r="AAF482" s="5"/>
      <c r="AAG482" s="5"/>
      <c r="AAH482" s="5"/>
      <c r="AAI482" s="5"/>
      <c r="AAJ482" s="5"/>
      <c r="AAK482" s="5"/>
      <c r="AAL482" s="5"/>
      <c r="AAM482" s="5"/>
      <c r="AAN482" s="5"/>
      <c r="AAO482" s="5"/>
      <c r="AAP482" s="5"/>
      <c r="AAQ482" s="5"/>
      <c r="AAR482" s="5"/>
      <c r="AAS482" s="5"/>
      <c r="AAT482" s="5"/>
      <c r="AAU482" s="5"/>
      <c r="AAV482" s="5"/>
      <c r="AAW482" s="5"/>
      <c r="AAX482" s="5"/>
      <c r="AAY482" s="5"/>
      <c r="AAZ482" s="5"/>
      <c r="ABA482" s="5"/>
      <c r="ABB482" s="5"/>
      <c r="ABC482" s="5"/>
      <c r="ABD482" s="5"/>
      <c r="ABE482" s="5"/>
      <c r="ABF482" s="5"/>
      <c r="ABG482" s="5"/>
      <c r="ABH482" s="5"/>
      <c r="ABI482" s="5"/>
      <c r="ABJ482" s="5"/>
      <c r="ABK482" s="5"/>
      <c r="ABL482" s="5"/>
      <c r="ABM482" s="5"/>
      <c r="ABN482" s="5"/>
      <c r="ABO482" s="5"/>
      <c r="ABP482" s="5"/>
      <c r="ABQ482" s="5"/>
      <c r="ABR482" s="5"/>
      <c r="ABS482" s="5"/>
      <c r="ABT482" s="5"/>
      <c r="ABU482" s="5"/>
      <c r="ABV482" s="5"/>
      <c r="ABW482" s="5"/>
      <c r="ABX482" s="5"/>
      <c r="ABY482" s="5"/>
      <c r="ABZ482" s="5"/>
      <c r="ACA482" s="5"/>
      <c r="ACB482" s="5"/>
      <c r="ACC482" s="5"/>
      <c r="ACD482" s="5"/>
      <c r="ACE482" s="5"/>
      <c r="ACF482" s="5"/>
      <c r="ACG482" s="5"/>
      <c r="ACH482" s="5"/>
      <c r="ACI482" s="5"/>
      <c r="ACJ482" s="5"/>
      <c r="ACK482" s="5"/>
      <c r="ACL482" s="5"/>
      <c r="ACM482" s="5"/>
      <c r="ACN482" s="5"/>
      <c r="ACO482" s="5"/>
      <c r="ACP482" s="5"/>
      <c r="ACQ482" s="5"/>
      <c r="ACR482" s="5"/>
      <c r="ACS482" s="5"/>
      <c r="ACT482" s="5"/>
      <c r="ACU482" s="5"/>
      <c r="ACV482" s="5"/>
      <c r="ACW482" s="5"/>
      <c r="ACX482" s="5"/>
      <c r="ACY482" s="5"/>
      <c r="ACZ482" s="5"/>
      <c r="ADA482" s="5"/>
      <c r="ADB482" s="5"/>
      <c r="ADC482" s="5"/>
      <c r="ADD482" s="5"/>
      <c r="ADE482" s="5"/>
      <c r="ADF482" s="5"/>
      <c r="ADG482" s="5"/>
      <c r="ADH482" s="5"/>
      <c r="ADI482" s="5"/>
      <c r="ADJ482" s="5"/>
      <c r="ADK482" s="5"/>
      <c r="ADL482" s="5"/>
      <c r="ADM482" s="5"/>
      <c r="ADN482" s="5"/>
      <c r="ADO482" s="5"/>
      <c r="ADP482" s="5"/>
      <c r="ADQ482" s="5"/>
      <c r="ADR482" s="5"/>
      <c r="ADS482" s="5"/>
      <c r="ADT482" s="5"/>
      <c r="ADU482" s="5"/>
      <c r="ADV482" s="5"/>
      <c r="ADW482" s="5"/>
      <c r="ADX482" s="5"/>
      <c r="ADY482" s="5"/>
      <c r="ADZ482" s="5"/>
      <c r="AEA482" s="5"/>
      <c r="AEB482" s="5"/>
      <c r="AEC482" s="5"/>
      <c r="AED482" s="5"/>
      <c r="AEE482" s="5"/>
      <c r="AEF482" s="5"/>
      <c r="AEG482" s="5"/>
      <c r="AEH482" s="5"/>
      <c r="AEI482" s="5"/>
      <c r="AEJ482" s="5"/>
      <c r="AEK482" s="5"/>
      <c r="AEL482" s="5"/>
      <c r="AEM482" s="5"/>
      <c r="AEN482" s="5"/>
      <c r="AEO482" s="5"/>
      <c r="AEP482" s="5"/>
      <c r="AEQ482" s="5"/>
      <c r="AER482" s="5"/>
      <c r="AES482" s="5"/>
      <c r="AET482" s="5"/>
      <c r="AEU482" s="5"/>
      <c r="AEV482" s="5"/>
      <c r="AEW482" s="5"/>
      <c r="AEX482" s="5"/>
      <c r="AEY482" s="5"/>
      <c r="AEZ482" s="5"/>
      <c r="AFA482" s="5"/>
      <c r="AFB482" s="5"/>
      <c r="AFC482" s="5"/>
      <c r="AFD482" s="5"/>
      <c r="AFE482" s="5"/>
      <c r="AFF482" s="5"/>
      <c r="AFG482" s="5"/>
      <c r="AFH482" s="5"/>
      <c r="AFI482" s="5"/>
      <c r="AFJ482" s="5"/>
      <c r="AFK482" s="5"/>
      <c r="AFL482" s="5"/>
      <c r="AFM482" s="5"/>
      <c r="AFN482" s="5"/>
      <c r="AFO482" s="5"/>
      <c r="AFP482" s="5"/>
      <c r="AFQ482" s="5"/>
      <c r="AFR482" s="5"/>
      <c r="AFS482" s="5"/>
      <c r="AFT482" s="5"/>
      <c r="AFU482" s="5"/>
      <c r="AFV482" s="5"/>
      <c r="AFW482" s="5"/>
      <c r="AFX482" s="5"/>
      <c r="AFY482" s="5"/>
      <c r="AFZ482" s="5"/>
      <c r="AGA482" s="5"/>
      <c r="AGB482" s="5"/>
      <c r="AGC482" s="5"/>
      <c r="AGD482" s="5"/>
      <c r="AGE482" s="5"/>
      <c r="AGF482" s="5"/>
      <c r="AGG482" s="5"/>
      <c r="AGH482" s="5"/>
      <c r="AGI482" s="5"/>
      <c r="AGJ482" s="5"/>
      <c r="AGK482" s="5"/>
      <c r="AGL482" s="5"/>
      <c r="AGM482" s="5"/>
      <c r="AGN482" s="5"/>
      <c r="AGO482" s="5"/>
      <c r="AGP482" s="5"/>
      <c r="AGQ482" s="5"/>
      <c r="AGR482" s="5"/>
      <c r="AGS482" s="5"/>
      <c r="AGT482" s="5"/>
      <c r="AGU482" s="5"/>
      <c r="AGV482" s="5"/>
      <c r="AGW482" s="5"/>
      <c r="AGX482" s="5"/>
      <c r="AGY482" s="5"/>
      <c r="AGZ482" s="5"/>
      <c r="AHA482" s="5"/>
      <c r="AHB482" s="5"/>
      <c r="AHC482" s="5"/>
      <c r="AHD482" s="5"/>
      <c r="AHE482" s="5"/>
      <c r="AHF482" s="5"/>
      <c r="AHG482" s="5"/>
      <c r="AHH482" s="5"/>
      <c r="AHI482" s="5"/>
      <c r="AHJ482" s="5"/>
      <c r="AHK482" s="5"/>
      <c r="AHL482" s="5"/>
      <c r="AHM482" s="5"/>
      <c r="AHN482" s="5"/>
      <c r="AHO482" s="5"/>
      <c r="AHP482" s="5"/>
      <c r="AHQ482" s="5"/>
      <c r="AHR482" s="5"/>
      <c r="AHS482" s="5"/>
      <c r="AHT482" s="5"/>
      <c r="AHU482" s="5"/>
      <c r="AHV482" s="5"/>
      <c r="AHW482" s="5"/>
      <c r="AHX482" s="5"/>
      <c r="AHY482" s="5"/>
      <c r="AHZ482" s="5"/>
      <c r="AIA482" s="5"/>
      <c r="AIB482" s="5"/>
      <c r="AIC482" s="5"/>
      <c r="AID482" s="5"/>
      <c r="AIE482" s="5"/>
      <c r="AIF482" s="5"/>
      <c r="AIG482" s="5"/>
      <c r="AIH482" s="5"/>
      <c r="AII482" s="5"/>
      <c r="AIJ482" s="5"/>
      <c r="AIK482" s="5"/>
      <c r="AIL482" s="5"/>
      <c r="AIM482" s="5"/>
      <c r="AIN482" s="5"/>
      <c r="AIO482" s="5"/>
      <c r="AIP482" s="5"/>
      <c r="AIQ482" s="5"/>
      <c r="AIR482" s="5"/>
      <c r="AIS482" s="5"/>
      <c r="AIT482" s="5"/>
      <c r="AIU482" s="5"/>
      <c r="AIV482" s="5"/>
      <c r="AIW482" s="5"/>
      <c r="AIX482" s="5"/>
      <c r="AIY482" s="5"/>
      <c r="AIZ482" s="5"/>
      <c r="AJA482" s="5"/>
      <c r="AJB482" s="5"/>
      <c r="AJC482" s="5"/>
      <c r="AJD482" s="5"/>
      <c r="AJE482" s="5"/>
      <c r="AJF482" s="5"/>
      <c r="AJG482" s="5"/>
      <c r="AJH482" s="5"/>
      <c r="AJI482" s="5"/>
      <c r="AJJ482" s="5"/>
      <c r="AJK482" s="5"/>
      <c r="AJL482" s="5"/>
      <c r="AJM482" s="5"/>
      <c r="AJN482" s="5"/>
      <c r="AJO482" s="5"/>
      <c r="AJP482" s="5"/>
      <c r="AJQ482" s="5"/>
      <c r="AJR482" s="5"/>
      <c r="AJS482" s="5"/>
      <c r="AJT482" s="5"/>
      <c r="AJU482" s="5"/>
      <c r="AJV482" s="5"/>
      <c r="AJW482" s="5"/>
      <c r="AJX482" s="5"/>
      <c r="AJY482" s="5"/>
      <c r="AJZ482" s="5"/>
      <c r="AKA482" s="5"/>
      <c r="AKB482" s="5"/>
      <c r="AKC482" s="5"/>
      <c r="AKD482" s="5"/>
      <c r="AKE482" s="5"/>
      <c r="AKF482" s="5"/>
      <c r="AKG482" s="5"/>
      <c r="AKH482" s="5"/>
      <c r="AKI482" s="5"/>
      <c r="AKJ482" s="5"/>
      <c r="AKK482" s="5"/>
      <c r="AKL482" s="5"/>
      <c r="AKM482" s="5"/>
      <c r="AKN482" s="5"/>
      <c r="AKO482" s="5"/>
      <c r="AKP482" s="5"/>
      <c r="AKQ482" s="5"/>
      <c r="AKR482" s="5"/>
      <c r="AKS482" s="5"/>
      <c r="AKT482" s="5"/>
      <c r="AKU482" s="5"/>
      <c r="AKV482" s="5"/>
      <c r="AKW482" s="5"/>
      <c r="AKX482" s="5"/>
      <c r="AKY482" s="5"/>
      <c r="AKZ482" s="5"/>
      <c r="ALA482" s="5"/>
      <c r="ALB482" s="5"/>
      <c r="ALC482" s="5"/>
      <c r="ALD482" s="5"/>
      <c r="ALE482" s="5"/>
      <c r="ALF482" s="5"/>
      <c r="ALG482" s="5"/>
      <c r="ALH482" s="5"/>
      <c r="ALI482" s="5"/>
      <c r="ALJ482" s="5"/>
      <c r="ALK482" s="5"/>
      <c r="ALL482" s="5"/>
      <c r="ALM482" s="5"/>
      <c r="ALN482" s="5"/>
      <c r="ALO482" s="5"/>
      <c r="ALP482" s="5"/>
      <c r="ALQ482" s="5"/>
      <c r="ALR482" s="5"/>
      <c r="ALS482" s="5"/>
      <c r="ALT482" s="5"/>
      <c r="ALU482" s="5"/>
      <c r="ALV482" s="5"/>
      <c r="ALW482" s="5"/>
      <c r="ALX482" s="5"/>
      <c r="ALY482" s="5"/>
      <c r="ALZ482" s="5"/>
      <c r="AMA482" s="5"/>
      <c r="AMB482" s="5"/>
      <c r="AMC482" s="5"/>
      <c r="AMD482" s="5"/>
      <c r="AME482" s="5"/>
      <c r="AMF482" s="5"/>
      <c r="AMG482" s="5"/>
      <c r="AMH482" s="5"/>
      <c r="AMI482" s="5"/>
      <c r="AMJ482" s="5"/>
      <c r="AMK482" s="5"/>
    </row>
    <row r="483" spans="1:1025" ht="90.75" customHeight="1">
      <c r="A483" s="45">
        <v>1</v>
      </c>
      <c r="B483" s="117" t="s">
        <v>740</v>
      </c>
      <c r="C483" s="118">
        <v>1962</v>
      </c>
      <c r="D483" s="118">
        <v>1990</v>
      </c>
      <c r="E483" s="186" t="s">
        <v>330</v>
      </c>
      <c r="F483" s="118">
        <v>2</v>
      </c>
      <c r="G483" s="118">
        <v>2</v>
      </c>
      <c r="H483" s="322">
        <v>364.1</v>
      </c>
      <c r="I483" s="322">
        <v>336.2</v>
      </c>
      <c r="J483" s="322">
        <v>156.9</v>
      </c>
      <c r="K483" s="314">
        <v>18</v>
      </c>
      <c r="L483" s="322">
        <v>720965.56</v>
      </c>
      <c r="M483" s="121" t="s">
        <v>37</v>
      </c>
      <c r="N483" s="121" t="s">
        <v>37</v>
      </c>
      <c r="O483" s="121" t="s">
        <v>37</v>
      </c>
      <c r="P483" s="136">
        <v>720965.56</v>
      </c>
      <c r="Q483" s="121" t="s">
        <v>37</v>
      </c>
      <c r="R483" s="44" t="s">
        <v>741</v>
      </c>
      <c r="S483" s="49">
        <v>2144.4499999999998</v>
      </c>
      <c r="T483" s="49">
        <v>3431.35</v>
      </c>
      <c r="U483" s="45">
        <v>2016</v>
      </c>
      <c r="V483" s="11">
        <v>4</v>
      </c>
      <c r="W483" s="1">
        <v>1</v>
      </c>
    </row>
    <row r="484" spans="1:1025" ht="102" customHeight="1">
      <c r="A484" s="45">
        <f>A483+1</f>
        <v>2</v>
      </c>
      <c r="B484" s="117" t="s">
        <v>742</v>
      </c>
      <c r="C484" s="118">
        <v>1962</v>
      </c>
      <c r="D484" s="118" t="s">
        <v>37</v>
      </c>
      <c r="E484" s="186" t="s">
        <v>330</v>
      </c>
      <c r="F484" s="122">
        <v>2</v>
      </c>
      <c r="G484" s="122">
        <v>1</v>
      </c>
      <c r="H484" s="322">
        <v>364.1</v>
      </c>
      <c r="I484" s="322">
        <v>332.9</v>
      </c>
      <c r="J484" s="322">
        <v>204.1</v>
      </c>
      <c r="K484" s="314">
        <v>14</v>
      </c>
      <c r="L484" s="322">
        <v>2171212</v>
      </c>
      <c r="M484" s="121" t="s">
        <v>37</v>
      </c>
      <c r="N484" s="121" t="s">
        <v>37</v>
      </c>
      <c r="O484" s="121" t="s">
        <v>37</v>
      </c>
      <c r="P484" s="136">
        <v>2171212</v>
      </c>
      <c r="Q484" s="121" t="s">
        <v>37</v>
      </c>
      <c r="R484" s="44" t="s">
        <v>743</v>
      </c>
      <c r="S484" s="49">
        <v>6522.11</v>
      </c>
      <c r="T484" s="49">
        <v>9132.86</v>
      </c>
      <c r="U484" s="45">
        <v>2016</v>
      </c>
      <c r="V484" s="11">
        <v>5</v>
      </c>
      <c r="W484" s="1">
        <v>1</v>
      </c>
    </row>
    <row r="485" spans="1:1025" ht="39" customHeight="1">
      <c r="A485" s="45">
        <f>A484+1</f>
        <v>3</v>
      </c>
      <c r="B485" s="117" t="s">
        <v>744</v>
      </c>
      <c r="C485" s="118">
        <v>1963</v>
      </c>
      <c r="D485" s="118">
        <v>2015</v>
      </c>
      <c r="E485" s="186" t="s">
        <v>330</v>
      </c>
      <c r="F485" s="118">
        <v>2</v>
      </c>
      <c r="G485" s="118">
        <v>1</v>
      </c>
      <c r="H485" s="322">
        <v>358.3</v>
      </c>
      <c r="I485" s="322">
        <v>331.3</v>
      </c>
      <c r="J485" s="322">
        <v>331.3</v>
      </c>
      <c r="K485" s="314">
        <v>12</v>
      </c>
      <c r="L485" s="322">
        <v>220652.25</v>
      </c>
      <c r="M485" s="121" t="s">
        <v>37</v>
      </c>
      <c r="N485" s="121" t="s">
        <v>37</v>
      </c>
      <c r="O485" s="121" t="s">
        <v>37</v>
      </c>
      <c r="P485" s="136">
        <v>220652.25</v>
      </c>
      <c r="Q485" s="121" t="s">
        <v>37</v>
      </c>
      <c r="R485" s="44" t="s">
        <v>745</v>
      </c>
      <c r="S485" s="49">
        <v>666.02</v>
      </c>
      <c r="T485" s="49">
        <v>1048.5899999999999</v>
      </c>
      <c r="U485" s="45">
        <v>2016</v>
      </c>
      <c r="V485" s="11">
        <v>1</v>
      </c>
      <c r="W485" s="1">
        <v>1</v>
      </c>
    </row>
    <row r="486" spans="1:1025" s="5" customFormat="1" ht="35.25" customHeight="1">
      <c r="A486" s="257" t="s">
        <v>746</v>
      </c>
      <c r="B486" s="258"/>
      <c r="C486" s="258"/>
      <c r="D486" s="258"/>
      <c r="E486" s="258"/>
      <c r="F486" s="258"/>
      <c r="G486" s="259"/>
      <c r="H486" s="328">
        <v>1086.5</v>
      </c>
      <c r="I486" s="327">
        <v>1000.4</v>
      </c>
      <c r="J486" s="327">
        <v>692.3</v>
      </c>
      <c r="K486" s="333">
        <v>44</v>
      </c>
      <c r="L486" s="327">
        <f>SUM(L483:L485)</f>
        <v>3112829.81</v>
      </c>
      <c r="M486" s="75">
        <v>0</v>
      </c>
      <c r="N486" s="75">
        <v>0</v>
      </c>
      <c r="O486" s="75">
        <v>0</v>
      </c>
      <c r="P486" s="74">
        <f>SUM(P483:P485)</f>
        <v>3112829.81</v>
      </c>
      <c r="Q486" s="75">
        <v>0</v>
      </c>
      <c r="R486" s="77" t="s">
        <v>39</v>
      </c>
      <c r="S486" s="75" t="s">
        <v>39</v>
      </c>
      <c r="T486" s="218" t="s">
        <v>39</v>
      </c>
      <c r="U486" s="76" t="s">
        <v>39</v>
      </c>
      <c r="V486" s="18"/>
    </row>
    <row r="487" spans="1:1025" s="172" customFormat="1" ht="25.5" customHeight="1">
      <c r="A487" s="256" t="s">
        <v>747</v>
      </c>
      <c r="B487" s="256"/>
      <c r="C487" s="256"/>
      <c r="D487" s="256"/>
      <c r="E487" s="256"/>
      <c r="F487" s="256"/>
      <c r="G487" s="256"/>
      <c r="H487" s="256"/>
      <c r="I487" s="256"/>
      <c r="J487" s="256"/>
      <c r="K487" s="256"/>
      <c r="L487" s="256"/>
      <c r="M487" s="256"/>
      <c r="N487" s="256"/>
      <c r="O487" s="256"/>
      <c r="P487" s="256"/>
      <c r="Q487" s="256"/>
      <c r="R487" s="256"/>
      <c r="S487" s="256"/>
      <c r="T487" s="256"/>
      <c r="U487" s="256"/>
      <c r="V487" s="18"/>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c r="ID487" s="5"/>
      <c r="IE487" s="5"/>
      <c r="IF487" s="5"/>
      <c r="IG487" s="5"/>
      <c r="IH487" s="5"/>
      <c r="II487" s="5"/>
      <c r="IJ487" s="5"/>
      <c r="IK487" s="5"/>
      <c r="IL487" s="5"/>
      <c r="IM487" s="5"/>
      <c r="IN487" s="5"/>
      <c r="IO487" s="5"/>
      <c r="IP487" s="5"/>
      <c r="IQ487" s="5"/>
      <c r="IR487" s="5"/>
      <c r="IS487" s="5"/>
      <c r="IT487" s="5"/>
      <c r="IU487" s="5"/>
      <c r="IV487" s="5"/>
      <c r="IW487" s="5"/>
      <c r="IX487" s="5"/>
      <c r="IY487" s="5"/>
      <c r="IZ487" s="5"/>
      <c r="JA487" s="5"/>
      <c r="JB487" s="5"/>
      <c r="JC487" s="5"/>
      <c r="JD487" s="5"/>
      <c r="JE487" s="5"/>
      <c r="JF487" s="5"/>
      <c r="JG487" s="5"/>
      <c r="JH487" s="5"/>
      <c r="JI487" s="5"/>
      <c r="JJ487" s="5"/>
      <c r="JK487" s="5"/>
      <c r="JL487" s="5"/>
      <c r="JM487" s="5"/>
      <c r="JN487" s="5"/>
      <c r="JO487" s="5"/>
      <c r="JP487" s="5"/>
      <c r="JQ487" s="5"/>
      <c r="JR487" s="5"/>
      <c r="JS487" s="5"/>
      <c r="JT487" s="5"/>
      <c r="JU487" s="5"/>
      <c r="JV487" s="5"/>
      <c r="JW487" s="5"/>
      <c r="JX487" s="5"/>
      <c r="JY487" s="5"/>
      <c r="JZ487" s="5"/>
      <c r="KA487" s="5"/>
      <c r="KB487" s="5"/>
      <c r="KC487" s="5"/>
      <c r="KD487" s="5"/>
      <c r="KE487" s="5"/>
      <c r="KF487" s="5"/>
      <c r="KG487" s="5"/>
      <c r="KH487" s="5"/>
      <c r="KI487" s="5"/>
      <c r="KJ487" s="5"/>
      <c r="KK487" s="5"/>
      <c r="KL487" s="5"/>
      <c r="KM487" s="5"/>
      <c r="KN487" s="5"/>
      <c r="KO487" s="5"/>
      <c r="KP487" s="5"/>
      <c r="KQ487" s="5"/>
      <c r="KR487" s="5"/>
      <c r="KS487" s="5"/>
      <c r="KT487" s="5"/>
      <c r="KU487" s="5"/>
      <c r="KV487" s="5"/>
      <c r="KW487" s="5"/>
      <c r="KX487" s="5"/>
      <c r="KY487" s="5"/>
      <c r="KZ487" s="5"/>
      <c r="LA487" s="5"/>
      <c r="LB487" s="5"/>
      <c r="LC487" s="5"/>
      <c r="LD487" s="5"/>
      <c r="LE487" s="5"/>
      <c r="LF487" s="5"/>
      <c r="LG487" s="5"/>
      <c r="LH487" s="5"/>
      <c r="LI487" s="5"/>
      <c r="LJ487" s="5"/>
      <c r="LK487" s="5"/>
      <c r="LL487" s="5"/>
      <c r="LM487" s="5"/>
      <c r="LN487" s="5"/>
      <c r="LO487" s="5"/>
      <c r="LP487" s="5"/>
      <c r="LQ487" s="5"/>
      <c r="LR487" s="5"/>
      <c r="LS487" s="5"/>
      <c r="LT487" s="5"/>
      <c r="LU487" s="5"/>
      <c r="LV487" s="5"/>
      <c r="LW487" s="5"/>
      <c r="LX487" s="5"/>
      <c r="LY487" s="5"/>
      <c r="LZ487" s="5"/>
      <c r="MA487" s="5"/>
      <c r="MB487" s="5"/>
      <c r="MC487" s="5"/>
      <c r="MD487" s="5"/>
      <c r="ME487" s="5"/>
      <c r="MF487" s="5"/>
      <c r="MG487" s="5"/>
      <c r="MH487" s="5"/>
      <c r="MI487" s="5"/>
      <c r="MJ487" s="5"/>
      <c r="MK487" s="5"/>
      <c r="ML487" s="5"/>
      <c r="MM487" s="5"/>
      <c r="MN487" s="5"/>
      <c r="MO487" s="5"/>
      <c r="MP487" s="5"/>
      <c r="MQ487" s="5"/>
      <c r="MR487" s="5"/>
      <c r="MS487" s="5"/>
      <c r="MT487" s="5"/>
      <c r="MU487" s="5"/>
      <c r="MV487" s="5"/>
      <c r="MW487" s="5"/>
      <c r="MX487" s="5"/>
      <c r="MY487" s="5"/>
      <c r="MZ487" s="5"/>
      <c r="NA487" s="5"/>
      <c r="NB487" s="5"/>
      <c r="NC487" s="5"/>
      <c r="ND487" s="5"/>
      <c r="NE487" s="5"/>
      <c r="NF487" s="5"/>
      <c r="NG487" s="5"/>
      <c r="NH487" s="5"/>
      <c r="NI487" s="5"/>
      <c r="NJ487" s="5"/>
      <c r="NK487" s="5"/>
      <c r="NL487" s="5"/>
      <c r="NM487" s="5"/>
      <c r="NN487" s="5"/>
      <c r="NO487" s="5"/>
      <c r="NP487" s="5"/>
      <c r="NQ487" s="5"/>
      <c r="NR487" s="5"/>
      <c r="NS487" s="5"/>
      <c r="NT487" s="5"/>
      <c r="NU487" s="5"/>
      <c r="NV487" s="5"/>
      <c r="NW487" s="5"/>
      <c r="NX487" s="5"/>
      <c r="NY487" s="5"/>
      <c r="NZ487" s="5"/>
      <c r="OA487" s="5"/>
      <c r="OB487" s="5"/>
      <c r="OC487" s="5"/>
      <c r="OD487" s="5"/>
      <c r="OE487" s="5"/>
      <c r="OF487" s="5"/>
      <c r="OG487" s="5"/>
      <c r="OH487" s="5"/>
      <c r="OI487" s="5"/>
      <c r="OJ487" s="5"/>
      <c r="OK487" s="5"/>
      <c r="OL487" s="5"/>
      <c r="OM487" s="5"/>
      <c r="ON487" s="5"/>
      <c r="OO487" s="5"/>
      <c r="OP487" s="5"/>
      <c r="OQ487" s="5"/>
      <c r="OR487" s="5"/>
      <c r="OS487" s="5"/>
      <c r="OT487" s="5"/>
      <c r="OU487" s="5"/>
      <c r="OV487" s="5"/>
      <c r="OW487" s="5"/>
      <c r="OX487" s="5"/>
      <c r="OY487" s="5"/>
      <c r="OZ487" s="5"/>
      <c r="PA487" s="5"/>
      <c r="PB487" s="5"/>
      <c r="PC487" s="5"/>
      <c r="PD487" s="5"/>
      <c r="PE487" s="5"/>
      <c r="PF487" s="5"/>
      <c r="PG487" s="5"/>
      <c r="PH487" s="5"/>
      <c r="PI487" s="5"/>
      <c r="PJ487" s="5"/>
      <c r="PK487" s="5"/>
      <c r="PL487" s="5"/>
      <c r="PM487" s="5"/>
      <c r="PN487" s="5"/>
      <c r="PO487" s="5"/>
      <c r="PP487" s="5"/>
      <c r="PQ487" s="5"/>
      <c r="PR487" s="5"/>
      <c r="PS487" s="5"/>
      <c r="PT487" s="5"/>
      <c r="PU487" s="5"/>
      <c r="PV487" s="5"/>
      <c r="PW487" s="5"/>
      <c r="PX487" s="5"/>
      <c r="PY487" s="5"/>
      <c r="PZ487" s="5"/>
      <c r="QA487" s="5"/>
      <c r="QB487" s="5"/>
      <c r="QC487" s="5"/>
      <c r="QD487" s="5"/>
      <c r="QE487" s="5"/>
      <c r="QF487" s="5"/>
      <c r="QG487" s="5"/>
      <c r="QH487" s="5"/>
      <c r="QI487" s="5"/>
      <c r="QJ487" s="5"/>
      <c r="QK487" s="5"/>
      <c r="QL487" s="5"/>
      <c r="QM487" s="5"/>
      <c r="QN487" s="5"/>
      <c r="QO487" s="5"/>
      <c r="QP487" s="5"/>
      <c r="QQ487" s="5"/>
      <c r="QR487" s="5"/>
      <c r="QS487" s="5"/>
      <c r="QT487" s="5"/>
      <c r="QU487" s="5"/>
      <c r="QV487" s="5"/>
      <c r="QW487" s="5"/>
      <c r="QX487" s="5"/>
      <c r="QY487" s="5"/>
      <c r="QZ487" s="5"/>
      <c r="RA487" s="5"/>
      <c r="RB487" s="5"/>
      <c r="RC487" s="5"/>
      <c r="RD487" s="5"/>
      <c r="RE487" s="5"/>
      <c r="RF487" s="5"/>
      <c r="RG487" s="5"/>
      <c r="RH487" s="5"/>
      <c r="RI487" s="5"/>
      <c r="RJ487" s="5"/>
      <c r="RK487" s="5"/>
      <c r="RL487" s="5"/>
      <c r="RM487" s="5"/>
      <c r="RN487" s="5"/>
      <c r="RO487" s="5"/>
      <c r="RP487" s="5"/>
      <c r="RQ487" s="5"/>
      <c r="RR487" s="5"/>
      <c r="RS487" s="5"/>
      <c r="RT487" s="5"/>
      <c r="RU487" s="5"/>
      <c r="RV487" s="5"/>
      <c r="RW487" s="5"/>
      <c r="RX487" s="5"/>
      <c r="RY487" s="5"/>
      <c r="RZ487" s="5"/>
      <c r="SA487" s="5"/>
      <c r="SB487" s="5"/>
      <c r="SC487" s="5"/>
      <c r="SD487" s="5"/>
      <c r="SE487" s="5"/>
      <c r="SF487" s="5"/>
      <c r="SG487" s="5"/>
      <c r="SH487" s="5"/>
      <c r="SI487" s="5"/>
      <c r="SJ487" s="5"/>
      <c r="SK487" s="5"/>
      <c r="SL487" s="5"/>
      <c r="SM487" s="5"/>
      <c r="SN487" s="5"/>
      <c r="SO487" s="5"/>
      <c r="SP487" s="5"/>
      <c r="SQ487" s="5"/>
      <c r="SR487" s="5"/>
      <c r="SS487" s="5"/>
      <c r="ST487" s="5"/>
      <c r="SU487" s="5"/>
      <c r="SV487" s="5"/>
      <c r="SW487" s="5"/>
      <c r="SX487" s="5"/>
      <c r="SY487" s="5"/>
      <c r="SZ487" s="5"/>
      <c r="TA487" s="5"/>
      <c r="TB487" s="5"/>
      <c r="TC487" s="5"/>
      <c r="TD487" s="5"/>
      <c r="TE487" s="5"/>
      <c r="TF487" s="5"/>
      <c r="TG487" s="5"/>
      <c r="TH487" s="5"/>
      <c r="TI487" s="5"/>
      <c r="TJ487" s="5"/>
      <c r="TK487" s="5"/>
      <c r="TL487" s="5"/>
      <c r="TM487" s="5"/>
      <c r="TN487" s="5"/>
      <c r="TO487" s="5"/>
      <c r="TP487" s="5"/>
      <c r="TQ487" s="5"/>
      <c r="TR487" s="5"/>
      <c r="TS487" s="5"/>
      <c r="TT487" s="5"/>
      <c r="TU487" s="5"/>
      <c r="TV487" s="5"/>
      <c r="TW487" s="5"/>
      <c r="TX487" s="5"/>
      <c r="TY487" s="5"/>
      <c r="TZ487" s="5"/>
      <c r="UA487" s="5"/>
      <c r="UB487" s="5"/>
      <c r="UC487" s="5"/>
      <c r="UD487" s="5"/>
      <c r="UE487" s="5"/>
      <c r="UF487" s="5"/>
      <c r="UG487" s="5"/>
      <c r="UH487" s="5"/>
      <c r="UI487" s="5"/>
      <c r="UJ487" s="5"/>
      <c r="UK487" s="5"/>
      <c r="UL487" s="5"/>
      <c r="UM487" s="5"/>
      <c r="UN487" s="5"/>
      <c r="UO487" s="5"/>
      <c r="UP487" s="5"/>
      <c r="UQ487" s="5"/>
      <c r="UR487" s="5"/>
      <c r="US487" s="5"/>
      <c r="UT487" s="5"/>
      <c r="UU487" s="5"/>
      <c r="UV487" s="5"/>
      <c r="UW487" s="5"/>
      <c r="UX487" s="5"/>
      <c r="UY487" s="5"/>
      <c r="UZ487" s="5"/>
      <c r="VA487" s="5"/>
      <c r="VB487" s="5"/>
      <c r="VC487" s="5"/>
      <c r="VD487" s="5"/>
      <c r="VE487" s="5"/>
      <c r="VF487" s="5"/>
      <c r="VG487" s="5"/>
      <c r="VH487" s="5"/>
      <c r="VI487" s="5"/>
      <c r="VJ487" s="5"/>
      <c r="VK487" s="5"/>
      <c r="VL487" s="5"/>
      <c r="VM487" s="5"/>
      <c r="VN487" s="5"/>
      <c r="VO487" s="5"/>
      <c r="VP487" s="5"/>
      <c r="VQ487" s="5"/>
      <c r="VR487" s="5"/>
      <c r="VS487" s="5"/>
      <c r="VT487" s="5"/>
      <c r="VU487" s="5"/>
      <c r="VV487" s="5"/>
      <c r="VW487" s="5"/>
      <c r="VX487" s="5"/>
      <c r="VY487" s="5"/>
      <c r="VZ487" s="5"/>
      <c r="WA487" s="5"/>
      <c r="WB487" s="5"/>
      <c r="WC487" s="5"/>
      <c r="WD487" s="5"/>
      <c r="WE487" s="5"/>
      <c r="WF487" s="5"/>
      <c r="WG487" s="5"/>
      <c r="WH487" s="5"/>
      <c r="WI487" s="5"/>
      <c r="WJ487" s="5"/>
      <c r="WK487" s="5"/>
      <c r="WL487" s="5"/>
      <c r="WM487" s="5"/>
      <c r="WN487" s="5"/>
      <c r="WO487" s="5"/>
      <c r="WP487" s="5"/>
      <c r="WQ487" s="5"/>
      <c r="WR487" s="5"/>
      <c r="WS487" s="5"/>
      <c r="WT487" s="5"/>
      <c r="WU487" s="5"/>
      <c r="WV487" s="5"/>
      <c r="WW487" s="5"/>
      <c r="WX487" s="5"/>
      <c r="WY487" s="5"/>
      <c r="WZ487" s="5"/>
      <c r="XA487" s="5"/>
      <c r="XB487" s="5"/>
      <c r="XC487" s="5"/>
      <c r="XD487" s="5"/>
      <c r="XE487" s="5"/>
      <c r="XF487" s="5"/>
      <c r="XG487" s="5"/>
      <c r="XH487" s="5"/>
      <c r="XI487" s="5"/>
      <c r="XJ487" s="5"/>
      <c r="XK487" s="5"/>
      <c r="XL487" s="5"/>
      <c r="XM487" s="5"/>
      <c r="XN487" s="5"/>
      <c r="XO487" s="5"/>
      <c r="XP487" s="5"/>
      <c r="XQ487" s="5"/>
      <c r="XR487" s="5"/>
      <c r="XS487" s="5"/>
      <c r="XT487" s="5"/>
      <c r="XU487" s="5"/>
      <c r="XV487" s="5"/>
      <c r="XW487" s="5"/>
      <c r="XX487" s="5"/>
      <c r="XY487" s="5"/>
      <c r="XZ487" s="5"/>
      <c r="YA487" s="5"/>
      <c r="YB487" s="5"/>
      <c r="YC487" s="5"/>
      <c r="YD487" s="5"/>
      <c r="YE487" s="5"/>
      <c r="YF487" s="5"/>
      <c r="YG487" s="5"/>
      <c r="YH487" s="5"/>
      <c r="YI487" s="5"/>
      <c r="YJ487" s="5"/>
      <c r="YK487" s="5"/>
      <c r="YL487" s="5"/>
      <c r="YM487" s="5"/>
      <c r="YN487" s="5"/>
      <c r="YO487" s="5"/>
      <c r="YP487" s="5"/>
      <c r="YQ487" s="5"/>
      <c r="YR487" s="5"/>
      <c r="YS487" s="5"/>
      <c r="YT487" s="5"/>
      <c r="YU487" s="5"/>
      <c r="YV487" s="5"/>
      <c r="YW487" s="5"/>
      <c r="YX487" s="5"/>
      <c r="YY487" s="5"/>
      <c r="YZ487" s="5"/>
      <c r="ZA487" s="5"/>
      <c r="ZB487" s="5"/>
      <c r="ZC487" s="5"/>
      <c r="ZD487" s="5"/>
      <c r="ZE487" s="5"/>
      <c r="ZF487" s="5"/>
      <c r="ZG487" s="5"/>
      <c r="ZH487" s="5"/>
      <c r="ZI487" s="5"/>
      <c r="ZJ487" s="5"/>
      <c r="ZK487" s="5"/>
      <c r="ZL487" s="5"/>
      <c r="ZM487" s="5"/>
      <c r="ZN487" s="5"/>
      <c r="ZO487" s="5"/>
      <c r="ZP487" s="5"/>
      <c r="ZQ487" s="5"/>
      <c r="ZR487" s="5"/>
      <c r="ZS487" s="5"/>
      <c r="ZT487" s="5"/>
      <c r="ZU487" s="5"/>
      <c r="ZV487" s="5"/>
      <c r="ZW487" s="5"/>
      <c r="ZX487" s="5"/>
      <c r="ZY487" s="5"/>
      <c r="ZZ487" s="5"/>
      <c r="AAA487" s="5"/>
      <c r="AAB487" s="5"/>
      <c r="AAC487" s="5"/>
      <c r="AAD487" s="5"/>
      <c r="AAE487" s="5"/>
      <c r="AAF487" s="5"/>
      <c r="AAG487" s="5"/>
      <c r="AAH487" s="5"/>
      <c r="AAI487" s="5"/>
      <c r="AAJ487" s="5"/>
      <c r="AAK487" s="5"/>
      <c r="AAL487" s="5"/>
      <c r="AAM487" s="5"/>
      <c r="AAN487" s="5"/>
      <c r="AAO487" s="5"/>
      <c r="AAP487" s="5"/>
      <c r="AAQ487" s="5"/>
      <c r="AAR487" s="5"/>
      <c r="AAS487" s="5"/>
      <c r="AAT487" s="5"/>
      <c r="AAU487" s="5"/>
      <c r="AAV487" s="5"/>
      <c r="AAW487" s="5"/>
      <c r="AAX487" s="5"/>
      <c r="AAY487" s="5"/>
      <c r="AAZ487" s="5"/>
      <c r="ABA487" s="5"/>
      <c r="ABB487" s="5"/>
      <c r="ABC487" s="5"/>
      <c r="ABD487" s="5"/>
      <c r="ABE487" s="5"/>
      <c r="ABF487" s="5"/>
      <c r="ABG487" s="5"/>
      <c r="ABH487" s="5"/>
      <c r="ABI487" s="5"/>
      <c r="ABJ487" s="5"/>
      <c r="ABK487" s="5"/>
      <c r="ABL487" s="5"/>
      <c r="ABM487" s="5"/>
      <c r="ABN487" s="5"/>
      <c r="ABO487" s="5"/>
      <c r="ABP487" s="5"/>
      <c r="ABQ487" s="5"/>
      <c r="ABR487" s="5"/>
      <c r="ABS487" s="5"/>
      <c r="ABT487" s="5"/>
      <c r="ABU487" s="5"/>
      <c r="ABV487" s="5"/>
      <c r="ABW487" s="5"/>
      <c r="ABX487" s="5"/>
      <c r="ABY487" s="5"/>
      <c r="ABZ487" s="5"/>
      <c r="ACA487" s="5"/>
      <c r="ACB487" s="5"/>
      <c r="ACC487" s="5"/>
      <c r="ACD487" s="5"/>
      <c r="ACE487" s="5"/>
      <c r="ACF487" s="5"/>
      <c r="ACG487" s="5"/>
      <c r="ACH487" s="5"/>
      <c r="ACI487" s="5"/>
      <c r="ACJ487" s="5"/>
      <c r="ACK487" s="5"/>
      <c r="ACL487" s="5"/>
      <c r="ACM487" s="5"/>
      <c r="ACN487" s="5"/>
      <c r="ACO487" s="5"/>
      <c r="ACP487" s="5"/>
      <c r="ACQ487" s="5"/>
      <c r="ACR487" s="5"/>
      <c r="ACS487" s="5"/>
      <c r="ACT487" s="5"/>
      <c r="ACU487" s="5"/>
      <c r="ACV487" s="5"/>
      <c r="ACW487" s="5"/>
      <c r="ACX487" s="5"/>
      <c r="ACY487" s="5"/>
      <c r="ACZ487" s="5"/>
      <c r="ADA487" s="5"/>
      <c r="ADB487" s="5"/>
      <c r="ADC487" s="5"/>
      <c r="ADD487" s="5"/>
      <c r="ADE487" s="5"/>
      <c r="ADF487" s="5"/>
      <c r="ADG487" s="5"/>
      <c r="ADH487" s="5"/>
      <c r="ADI487" s="5"/>
      <c r="ADJ487" s="5"/>
      <c r="ADK487" s="5"/>
      <c r="ADL487" s="5"/>
      <c r="ADM487" s="5"/>
      <c r="ADN487" s="5"/>
      <c r="ADO487" s="5"/>
      <c r="ADP487" s="5"/>
      <c r="ADQ487" s="5"/>
      <c r="ADR487" s="5"/>
      <c r="ADS487" s="5"/>
      <c r="ADT487" s="5"/>
      <c r="ADU487" s="5"/>
      <c r="ADV487" s="5"/>
      <c r="ADW487" s="5"/>
      <c r="ADX487" s="5"/>
      <c r="ADY487" s="5"/>
      <c r="ADZ487" s="5"/>
      <c r="AEA487" s="5"/>
      <c r="AEB487" s="5"/>
      <c r="AEC487" s="5"/>
      <c r="AED487" s="5"/>
      <c r="AEE487" s="5"/>
      <c r="AEF487" s="5"/>
      <c r="AEG487" s="5"/>
      <c r="AEH487" s="5"/>
      <c r="AEI487" s="5"/>
      <c r="AEJ487" s="5"/>
      <c r="AEK487" s="5"/>
      <c r="AEL487" s="5"/>
      <c r="AEM487" s="5"/>
      <c r="AEN487" s="5"/>
      <c r="AEO487" s="5"/>
      <c r="AEP487" s="5"/>
      <c r="AEQ487" s="5"/>
      <c r="AER487" s="5"/>
      <c r="AES487" s="5"/>
      <c r="AET487" s="5"/>
      <c r="AEU487" s="5"/>
      <c r="AEV487" s="5"/>
      <c r="AEW487" s="5"/>
      <c r="AEX487" s="5"/>
      <c r="AEY487" s="5"/>
      <c r="AEZ487" s="5"/>
      <c r="AFA487" s="5"/>
      <c r="AFB487" s="5"/>
      <c r="AFC487" s="5"/>
      <c r="AFD487" s="5"/>
      <c r="AFE487" s="5"/>
      <c r="AFF487" s="5"/>
      <c r="AFG487" s="5"/>
      <c r="AFH487" s="5"/>
      <c r="AFI487" s="5"/>
      <c r="AFJ487" s="5"/>
      <c r="AFK487" s="5"/>
      <c r="AFL487" s="5"/>
      <c r="AFM487" s="5"/>
      <c r="AFN487" s="5"/>
      <c r="AFO487" s="5"/>
      <c r="AFP487" s="5"/>
      <c r="AFQ487" s="5"/>
      <c r="AFR487" s="5"/>
      <c r="AFS487" s="5"/>
      <c r="AFT487" s="5"/>
      <c r="AFU487" s="5"/>
      <c r="AFV487" s="5"/>
      <c r="AFW487" s="5"/>
      <c r="AFX487" s="5"/>
      <c r="AFY487" s="5"/>
      <c r="AFZ487" s="5"/>
      <c r="AGA487" s="5"/>
      <c r="AGB487" s="5"/>
      <c r="AGC487" s="5"/>
      <c r="AGD487" s="5"/>
      <c r="AGE487" s="5"/>
      <c r="AGF487" s="5"/>
      <c r="AGG487" s="5"/>
      <c r="AGH487" s="5"/>
      <c r="AGI487" s="5"/>
      <c r="AGJ487" s="5"/>
      <c r="AGK487" s="5"/>
      <c r="AGL487" s="5"/>
      <c r="AGM487" s="5"/>
      <c r="AGN487" s="5"/>
      <c r="AGO487" s="5"/>
      <c r="AGP487" s="5"/>
      <c r="AGQ487" s="5"/>
      <c r="AGR487" s="5"/>
      <c r="AGS487" s="5"/>
      <c r="AGT487" s="5"/>
      <c r="AGU487" s="5"/>
      <c r="AGV487" s="5"/>
      <c r="AGW487" s="5"/>
      <c r="AGX487" s="5"/>
      <c r="AGY487" s="5"/>
      <c r="AGZ487" s="5"/>
      <c r="AHA487" s="5"/>
      <c r="AHB487" s="5"/>
      <c r="AHC487" s="5"/>
      <c r="AHD487" s="5"/>
      <c r="AHE487" s="5"/>
      <c r="AHF487" s="5"/>
      <c r="AHG487" s="5"/>
      <c r="AHH487" s="5"/>
      <c r="AHI487" s="5"/>
      <c r="AHJ487" s="5"/>
      <c r="AHK487" s="5"/>
      <c r="AHL487" s="5"/>
      <c r="AHM487" s="5"/>
      <c r="AHN487" s="5"/>
      <c r="AHO487" s="5"/>
      <c r="AHP487" s="5"/>
      <c r="AHQ487" s="5"/>
      <c r="AHR487" s="5"/>
      <c r="AHS487" s="5"/>
      <c r="AHT487" s="5"/>
      <c r="AHU487" s="5"/>
      <c r="AHV487" s="5"/>
      <c r="AHW487" s="5"/>
      <c r="AHX487" s="5"/>
      <c r="AHY487" s="5"/>
      <c r="AHZ487" s="5"/>
      <c r="AIA487" s="5"/>
      <c r="AIB487" s="5"/>
      <c r="AIC487" s="5"/>
      <c r="AID487" s="5"/>
      <c r="AIE487" s="5"/>
      <c r="AIF487" s="5"/>
      <c r="AIG487" s="5"/>
      <c r="AIH487" s="5"/>
      <c r="AII487" s="5"/>
      <c r="AIJ487" s="5"/>
      <c r="AIK487" s="5"/>
      <c r="AIL487" s="5"/>
      <c r="AIM487" s="5"/>
      <c r="AIN487" s="5"/>
      <c r="AIO487" s="5"/>
      <c r="AIP487" s="5"/>
      <c r="AIQ487" s="5"/>
      <c r="AIR487" s="5"/>
      <c r="AIS487" s="5"/>
      <c r="AIT487" s="5"/>
      <c r="AIU487" s="5"/>
      <c r="AIV487" s="5"/>
      <c r="AIW487" s="5"/>
      <c r="AIX487" s="5"/>
      <c r="AIY487" s="5"/>
      <c r="AIZ487" s="5"/>
      <c r="AJA487" s="5"/>
      <c r="AJB487" s="5"/>
      <c r="AJC487" s="5"/>
      <c r="AJD487" s="5"/>
      <c r="AJE487" s="5"/>
      <c r="AJF487" s="5"/>
      <c r="AJG487" s="5"/>
      <c r="AJH487" s="5"/>
      <c r="AJI487" s="5"/>
      <c r="AJJ487" s="5"/>
      <c r="AJK487" s="5"/>
      <c r="AJL487" s="5"/>
      <c r="AJM487" s="5"/>
      <c r="AJN487" s="5"/>
      <c r="AJO487" s="5"/>
      <c r="AJP487" s="5"/>
      <c r="AJQ487" s="5"/>
      <c r="AJR487" s="5"/>
      <c r="AJS487" s="5"/>
      <c r="AJT487" s="5"/>
      <c r="AJU487" s="5"/>
      <c r="AJV487" s="5"/>
      <c r="AJW487" s="5"/>
      <c r="AJX487" s="5"/>
      <c r="AJY487" s="5"/>
      <c r="AJZ487" s="5"/>
      <c r="AKA487" s="5"/>
      <c r="AKB487" s="5"/>
      <c r="AKC487" s="5"/>
      <c r="AKD487" s="5"/>
      <c r="AKE487" s="5"/>
      <c r="AKF487" s="5"/>
      <c r="AKG487" s="5"/>
      <c r="AKH487" s="5"/>
      <c r="AKI487" s="5"/>
      <c r="AKJ487" s="5"/>
      <c r="AKK487" s="5"/>
      <c r="AKL487" s="5"/>
      <c r="AKM487" s="5"/>
      <c r="AKN487" s="5"/>
      <c r="AKO487" s="5"/>
      <c r="AKP487" s="5"/>
      <c r="AKQ487" s="5"/>
      <c r="AKR487" s="5"/>
      <c r="AKS487" s="5"/>
      <c r="AKT487" s="5"/>
      <c r="AKU487" s="5"/>
      <c r="AKV487" s="5"/>
      <c r="AKW487" s="5"/>
      <c r="AKX487" s="5"/>
      <c r="AKY487" s="5"/>
      <c r="AKZ487" s="5"/>
      <c r="ALA487" s="5"/>
      <c r="ALB487" s="5"/>
      <c r="ALC487" s="5"/>
      <c r="ALD487" s="5"/>
      <c r="ALE487" s="5"/>
      <c r="ALF487" s="5"/>
      <c r="ALG487" s="5"/>
      <c r="ALH487" s="5"/>
      <c r="ALI487" s="5"/>
      <c r="ALJ487" s="5"/>
      <c r="ALK487" s="5"/>
      <c r="ALL487" s="5"/>
      <c r="ALM487" s="5"/>
      <c r="ALN487" s="5"/>
      <c r="ALO487" s="5"/>
      <c r="ALP487" s="5"/>
      <c r="ALQ487" s="5"/>
      <c r="ALR487" s="5"/>
      <c r="ALS487" s="5"/>
      <c r="ALT487" s="5"/>
      <c r="ALU487" s="5"/>
      <c r="ALV487" s="5"/>
      <c r="ALW487" s="5"/>
      <c r="ALX487" s="5"/>
      <c r="ALY487" s="5"/>
      <c r="ALZ487" s="5"/>
      <c r="AMA487" s="5"/>
      <c r="AMB487" s="5"/>
      <c r="AMC487" s="5"/>
      <c r="AMD487" s="5"/>
      <c r="AME487" s="5"/>
      <c r="AMF487" s="5"/>
      <c r="AMG487" s="5"/>
      <c r="AMH487" s="5"/>
      <c r="AMI487" s="5"/>
      <c r="AMJ487" s="5"/>
      <c r="AMK487" s="5"/>
    </row>
    <row r="488" spans="1:1025" ht="93.75" customHeight="1">
      <c r="A488" s="45">
        <v>1</v>
      </c>
      <c r="B488" s="117" t="s">
        <v>748</v>
      </c>
      <c r="C488" s="118">
        <v>1961</v>
      </c>
      <c r="D488" s="118"/>
      <c r="E488" s="186" t="s">
        <v>330</v>
      </c>
      <c r="F488" s="118">
        <v>2</v>
      </c>
      <c r="G488" s="118">
        <v>1</v>
      </c>
      <c r="H488" s="318">
        <v>442.2</v>
      </c>
      <c r="I488" s="318">
        <v>400.8</v>
      </c>
      <c r="J488" s="318">
        <v>295.10000000000002</v>
      </c>
      <c r="K488" s="297">
        <v>19</v>
      </c>
      <c r="L488" s="295">
        <v>2098422.27</v>
      </c>
      <c r="M488" s="133" t="s">
        <v>37</v>
      </c>
      <c r="N488" s="133" t="s">
        <v>37</v>
      </c>
      <c r="O488" s="133" t="s">
        <v>37</v>
      </c>
      <c r="P488" s="135">
        <v>2098422.27</v>
      </c>
      <c r="Q488" s="133" t="s">
        <v>37</v>
      </c>
      <c r="R488" s="44" t="s">
        <v>749</v>
      </c>
      <c r="S488" s="64">
        <v>5235.58</v>
      </c>
      <c r="T488" s="64">
        <v>8931.5400000000009</v>
      </c>
      <c r="U488" s="70" t="s">
        <v>637</v>
      </c>
      <c r="V488" s="11">
        <v>5</v>
      </c>
      <c r="W488" s="1">
        <v>1</v>
      </c>
    </row>
    <row r="489" spans="1:1025" ht="47.25">
      <c r="A489" s="45">
        <f>A488+1</f>
        <v>2</v>
      </c>
      <c r="B489" s="117" t="s">
        <v>750</v>
      </c>
      <c r="C489" s="118">
        <v>1959</v>
      </c>
      <c r="D489" s="126" t="s">
        <v>751</v>
      </c>
      <c r="E489" s="186" t="s">
        <v>330</v>
      </c>
      <c r="F489" s="118">
        <v>2</v>
      </c>
      <c r="G489" s="118">
        <v>1</v>
      </c>
      <c r="H489" s="318">
        <v>434.4</v>
      </c>
      <c r="I489" s="318">
        <v>406.4</v>
      </c>
      <c r="J489" s="318">
        <v>406.4</v>
      </c>
      <c r="K489" s="297">
        <v>12</v>
      </c>
      <c r="L489" s="318">
        <v>704611.79</v>
      </c>
      <c r="M489" s="133" t="s">
        <v>37</v>
      </c>
      <c r="N489" s="133" t="s">
        <v>37</v>
      </c>
      <c r="O489" s="133" t="s">
        <v>37</v>
      </c>
      <c r="P489" s="133">
        <v>704611.79</v>
      </c>
      <c r="Q489" s="133" t="s">
        <v>37</v>
      </c>
      <c r="R489" s="44" t="s">
        <v>301</v>
      </c>
      <c r="S489" s="49">
        <v>1733.79</v>
      </c>
      <c r="T489" s="49">
        <v>1733.79</v>
      </c>
      <c r="U489" s="45">
        <v>2016</v>
      </c>
      <c r="V489" s="11">
        <v>1</v>
      </c>
      <c r="W489" s="1">
        <v>1</v>
      </c>
    </row>
    <row r="490" spans="1:1025" s="5" customFormat="1" ht="35.25" customHeight="1">
      <c r="A490" s="257" t="s">
        <v>752</v>
      </c>
      <c r="B490" s="258"/>
      <c r="C490" s="258"/>
      <c r="D490" s="258"/>
      <c r="E490" s="258"/>
      <c r="F490" s="258"/>
      <c r="G490" s="259"/>
      <c r="H490" s="328">
        <v>876.6</v>
      </c>
      <c r="I490" s="327">
        <v>807.2</v>
      </c>
      <c r="J490" s="327">
        <v>701.5</v>
      </c>
      <c r="K490" s="333">
        <v>31</v>
      </c>
      <c r="L490" s="327">
        <f>SUM(L488:L489)</f>
        <v>2803034.06</v>
      </c>
      <c r="M490" s="75">
        <v>0</v>
      </c>
      <c r="N490" s="75">
        <v>0</v>
      </c>
      <c r="O490" s="75">
        <v>0</v>
      </c>
      <c r="P490" s="74">
        <f>SUM(P488:P489)</f>
        <v>2803034.06</v>
      </c>
      <c r="Q490" s="75">
        <v>0</v>
      </c>
      <c r="R490" s="77" t="s">
        <v>105</v>
      </c>
      <c r="S490" s="75" t="s">
        <v>105</v>
      </c>
      <c r="T490" s="218" t="s">
        <v>105</v>
      </c>
      <c r="U490" s="76" t="s">
        <v>105</v>
      </c>
      <c r="V490" s="18"/>
    </row>
    <row r="491" spans="1:1025" s="172" customFormat="1" ht="25.5" customHeight="1">
      <c r="A491" s="256" t="s">
        <v>753</v>
      </c>
      <c r="B491" s="256"/>
      <c r="C491" s="256"/>
      <c r="D491" s="256"/>
      <c r="E491" s="256"/>
      <c r="F491" s="256"/>
      <c r="G491" s="256"/>
      <c r="H491" s="256"/>
      <c r="I491" s="256"/>
      <c r="J491" s="256"/>
      <c r="K491" s="256"/>
      <c r="L491" s="256"/>
      <c r="M491" s="256"/>
      <c r="N491" s="256"/>
      <c r="O491" s="256"/>
      <c r="P491" s="256"/>
      <c r="Q491" s="256"/>
      <c r="R491" s="256"/>
      <c r="S491" s="256"/>
      <c r="T491" s="256"/>
      <c r="U491" s="256"/>
      <c r="V491" s="18"/>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c r="BV491" s="5"/>
      <c r="BW491" s="5"/>
      <c r="BX491" s="5"/>
      <c r="BY491" s="5"/>
      <c r="BZ491" s="5"/>
      <c r="CA491" s="5"/>
      <c r="CB491" s="5"/>
      <c r="CC491" s="5"/>
      <c r="CD491" s="5"/>
      <c r="CE491" s="5"/>
      <c r="CF491" s="5"/>
      <c r="CG491" s="5"/>
      <c r="CH491" s="5"/>
      <c r="CI491" s="5"/>
      <c r="CJ491" s="5"/>
      <c r="CK491" s="5"/>
      <c r="CL491" s="5"/>
      <c r="CM491" s="5"/>
      <c r="CN491" s="5"/>
      <c r="CO491" s="5"/>
      <c r="CP491" s="5"/>
      <c r="CQ491" s="5"/>
      <c r="CR491" s="5"/>
      <c r="CS491" s="5"/>
      <c r="CT491" s="5"/>
      <c r="CU491" s="5"/>
      <c r="CV491" s="5"/>
      <c r="CW491" s="5"/>
      <c r="CX491" s="5"/>
      <c r="CY491" s="5"/>
      <c r="CZ491" s="5"/>
      <c r="DA491" s="5"/>
      <c r="DB491" s="5"/>
      <c r="DC491" s="5"/>
      <c r="DD491" s="5"/>
      <c r="DE491" s="5"/>
      <c r="DF491" s="5"/>
      <c r="DG491" s="5"/>
      <c r="DH491" s="5"/>
      <c r="DI491" s="5"/>
      <c r="DJ491" s="5"/>
      <c r="DK491" s="5"/>
      <c r="DL491" s="5"/>
      <c r="DM491" s="5"/>
      <c r="DN491" s="5"/>
      <c r="DO491" s="5"/>
      <c r="DP491" s="5"/>
      <c r="DQ491" s="5"/>
      <c r="DR491" s="5"/>
      <c r="DS491" s="5"/>
      <c r="DT491" s="5"/>
      <c r="DU491" s="5"/>
      <c r="DV491" s="5"/>
      <c r="DW491" s="5"/>
      <c r="DX491" s="5"/>
      <c r="DY491" s="5"/>
      <c r="DZ491" s="5"/>
      <c r="EA491" s="5"/>
      <c r="EB491" s="5"/>
      <c r="EC491" s="5"/>
      <c r="ED491" s="5"/>
      <c r="EE491" s="5"/>
      <c r="EF491" s="5"/>
      <c r="EG491" s="5"/>
      <c r="EH491" s="5"/>
      <c r="EI491" s="5"/>
      <c r="EJ491" s="5"/>
      <c r="EK491" s="5"/>
      <c r="EL491" s="5"/>
      <c r="EM491" s="5"/>
      <c r="EN491" s="5"/>
      <c r="EO491" s="5"/>
      <c r="EP491" s="5"/>
      <c r="EQ491" s="5"/>
      <c r="ER491" s="5"/>
      <c r="ES491" s="5"/>
      <c r="ET491" s="5"/>
      <c r="EU491" s="5"/>
      <c r="EV491" s="5"/>
      <c r="EW491" s="5"/>
      <c r="EX491" s="5"/>
      <c r="EY491" s="5"/>
      <c r="EZ491" s="5"/>
      <c r="FA491" s="5"/>
      <c r="FB491" s="5"/>
      <c r="FC491" s="5"/>
      <c r="FD491" s="5"/>
      <c r="FE491" s="5"/>
      <c r="FF491" s="5"/>
      <c r="FG491" s="5"/>
      <c r="FH491" s="5"/>
      <c r="FI491" s="5"/>
      <c r="FJ491" s="5"/>
      <c r="FK491" s="5"/>
      <c r="FL491" s="5"/>
      <c r="FM491" s="5"/>
      <c r="FN491" s="5"/>
      <c r="FO491" s="5"/>
      <c r="FP491" s="5"/>
      <c r="FQ491" s="5"/>
      <c r="FR491" s="5"/>
      <c r="FS491" s="5"/>
      <c r="FT491" s="5"/>
      <c r="FU491" s="5"/>
      <c r="FV491" s="5"/>
      <c r="FW491" s="5"/>
      <c r="FX491" s="5"/>
      <c r="FY491" s="5"/>
      <c r="FZ491" s="5"/>
      <c r="GA491" s="5"/>
      <c r="GB491" s="5"/>
      <c r="GC491" s="5"/>
      <c r="GD491" s="5"/>
      <c r="GE491" s="5"/>
      <c r="GF491" s="5"/>
      <c r="GG491" s="5"/>
      <c r="GH491" s="5"/>
      <c r="GI491" s="5"/>
      <c r="GJ491" s="5"/>
      <c r="GK491" s="5"/>
      <c r="GL491" s="5"/>
      <c r="GM491" s="5"/>
      <c r="GN491" s="5"/>
      <c r="GO491" s="5"/>
      <c r="GP491" s="5"/>
      <c r="GQ491" s="5"/>
      <c r="GR491" s="5"/>
      <c r="GS491" s="5"/>
      <c r="GT491" s="5"/>
      <c r="GU491" s="5"/>
      <c r="GV491" s="5"/>
      <c r="GW491" s="5"/>
      <c r="GX491" s="5"/>
      <c r="GY491" s="5"/>
      <c r="GZ491" s="5"/>
      <c r="HA491" s="5"/>
      <c r="HB491" s="5"/>
      <c r="HC491" s="5"/>
      <c r="HD491" s="5"/>
      <c r="HE491" s="5"/>
      <c r="HF491" s="5"/>
      <c r="HG491" s="5"/>
      <c r="HH491" s="5"/>
      <c r="HI491" s="5"/>
      <c r="HJ491" s="5"/>
      <c r="HK491" s="5"/>
      <c r="HL491" s="5"/>
      <c r="HM491" s="5"/>
      <c r="HN491" s="5"/>
      <c r="HO491" s="5"/>
      <c r="HP491" s="5"/>
      <c r="HQ491" s="5"/>
      <c r="HR491" s="5"/>
      <c r="HS491" s="5"/>
      <c r="HT491" s="5"/>
      <c r="HU491" s="5"/>
      <c r="HV491" s="5"/>
      <c r="HW491" s="5"/>
      <c r="HX491" s="5"/>
      <c r="HY491" s="5"/>
      <c r="HZ491" s="5"/>
      <c r="IA491" s="5"/>
      <c r="IB491" s="5"/>
      <c r="IC491" s="5"/>
      <c r="ID491" s="5"/>
      <c r="IE491" s="5"/>
      <c r="IF491" s="5"/>
      <c r="IG491" s="5"/>
      <c r="IH491" s="5"/>
      <c r="II491" s="5"/>
      <c r="IJ491" s="5"/>
      <c r="IK491" s="5"/>
      <c r="IL491" s="5"/>
      <c r="IM491" s="5"/>
      <c r="IN491" s="5"/>
      <c r="IO491" s="5"/>
      <c r="IP491" s="5"/>
      <c r="IQ491" s="5"/>
      <c r="IR491" s="5"/>
      <c r="IS491" s="5"/>
      <c r="IT491" s="5"/>
      <c r="IU491" s="5"/>
      <c r="IV491" s="5"/>
      <c r="IW491" s="5"/>
      <c r="IX491" s="5"/>
      <c r="IY491" s="5"/>
      <c r="IZ491" s="5"/>
      <c r="JA491" s="5"/>
      <c r="JB491" s="5"/>
      <c r="JC491" s="5"/>
      <c r="JD491" s="5"/>
      <c r="JE491" s="5"/>
      <c r="JF491" s="5"/>
      <c r="JG491" s="5"/>
      <c r="JH491" s="5"/>
      <c r="JI491" s="5"/>
      <c r="JJ491" s="5"/>
      <c r="JK491" s="5"/>
      <c r="JL491" s="5"/>
      <c r="JM491" s="5"/>
      <c r="JN491" s="5"/>
      <c r="JO491" s="5"/>
      <c r="JP491" s="5"/>
      <c r="JQ491" s="5"/>
      <c r="JR491" s="5"/>
      <c r="JS491" s="5"/>
      <c r="JT491" s="5"/>
      <c r="JU491" s="5"/>
      <c r="JV491" s="5"/>
      <c r="JW491" s="5"/>
      <c r="JX491" s="5"/>
      <c r="JY491" s="5"/>
      <c r="JZ491" s="5"/>
      <c r="KA491" s="5"/>
      <c r="KB491" s="5"/>
      <c r="KC491" s="5"/>
      <c r="KD491" s="5"/>
      <c r="KE491" s="5"/>
      <c r="KF491" s="5"/>
      <c r="KG491" s="5"/>
      <c r="KH491" s="5"/>
      <c r="KI491" s="5"/>
      <c r="KJ491" s="5"/>
      <c r="KK491" s="5"/>
      <c r="KL491" s="5"/>
      <c r="KM491" s="5"/>
      <c r="KN491" s="5"/>
      <c r="KO491" s="5"/>
      <c r="KP491" s="5"/>
      <c r="KQ491" s="5"/>
      <c r="KR491" s="5"/>
      <c r="KS491" s="5"/>
      <c r="KT491" s="5"/>
      <c r="KU491" s="5"/>
      <c r="KV491" s="5"/>
      <c r="KW491" s="5"/>
      <c r="KX491" s="5"/>
      <c r="KY491" s="5"/>
      <c r="KZ491" s="5"/>
      <c r="LA491" s="5"/>
      <c r="LB491" s="5"/>
      <c r="LC491" s="5"/>
      <c r="LD491" s="5"/>
      <c r="LE491" s="5"/>
      <c r="LF491" s="5"/>
      <c r="LG491" s="5"/>
      <c r="LH491" s="5"/>
      <c r="LI491" s="5"/>
      <c r="LJ491" s="5"/>
      <c r="LK491" s="5"/>
      <c r="LL491" s="5"/>
      <c r="LM491" s="5"/>
      <c r="LN491" s="5"/>
      <c r="LO491" s="5"/>
      <c r="LP491" s="5"/>
      <c r="LQ491" s="5"/>
      <c r="LR491" s="5"/>
      <c r="LS491" s="5"/>
      <c r="LT491" s="5"/>
      <c r="LU491" s="5"/>
      <c r="LV491" s="5"/>
      <c r="LW491" s="5"/>
      <c r="LX491" s="5"/>
      <c r="LY491" s="5"/>
      <c r="LZ491" s="5"/>
      <c r="MA491" s="5"/>
      <c r="MB491" s="5"/>
      <c r="MC491" s="5"/>
      <c r="MD491" s="5"/>
      <c r="ME491" s="5"/>
      <c r="MF491" s="5"/>
      <c r="MG491" s="5"/>
      <c r="MH491" s="5"/>
      <c r="MI491" s="5"/>
      <c r="MJ491" s="5"/>
      <c r="MK491" s="5"/>
      <c r="ML491" s="5"/>
      <c r="MM491" s="5"/>
      <c r="MN491" s="5"/>
      <c r="MO491" s="5"/>
      <c r="MP491" s="5"/>
      <c r="MQ491" s="5"/>
      <c r="MR491" s="5"/>
      <c r="MS491" s="5"/>
      <c r="MT491" s="5"/>
      <c r="MU491" s="5"/>
      <c r="MV491" s="5"/>
      <c r="MW491" s="5"/>
      <c r="MX491" s="5"/>
      <c r="MY491" s="5"/>
      <c r="MZ491" s="5"/>
      <c r="NA491" s="5"/>
      <c r="NB491" s="5"/>
      <c r="NC491" s="5"/>
      <c r="ND491" s="5"/>
      <c r="NE491" s="5"/>
      <c r="NF491" s="5"/>
      <c r="NG491" s="5"/>
      <c r="NH491" s="5"/>
      <c r="NI491" s="5"/>
      <c r="NJ491" s="5"/>
      <c r="NK491" s="5"/>
      <c r="NL491" s="5"/>
      <c r="NM491" s="5"/>
      <c r="NN491" s="5"/>
      <c r="NO491" s="5"/>
      <c r="NP491" s="5"/>
      <c r="NQ491" s="5"/>
      <c r="NR491" s="5"/>
      <c r="NS491" s="5"/>
      <c r="NT491" s="5"/>
      <c r="NU491" s="5"/>
      <c r="NV491" s="5"/>
      <c r="NW491" s="5"/>
      <c r="NX491" s="5"/>
      <c r="NY491" s="5"/>
      <c r="NZ491" s="5"/>
      <c r="OA491" s="5"/>
      <c r="OB491" s="5"/>
      <c r="OC491" s="5"/>
      <c r="OD491" s="5"/>
      <c r="OE491" s="5"/>
      <c r="OF491" s="5"/>
      <c r="OG491" s="5"/>
      <c r="OH491" s="5"/>
      <c r="OI491" s="5"/>
      <c r="OJ491" s="5"/>
      <c r="OK491" s="5"/>
      <c r="OL491" s="5"/>
      <c r="OM491" s="5"/>
      <c r="ON491" s="5"/>
      <c r="OO491" s="5"/>
      <c r="OP491" s="5"/>
      <c r="OQ491" s="5"/>
      <c r="OR491" s="5"/>
      <c r="OS491" s="5"/>
      <c r="OT491" s="5"/>
      <c r="OU491" s="5"/>
      <c r="OV491" s="5"/>
      <c r="OW491" s="5"/>
      <c r="OX491" s="5"/>
      <c r="OY491" s="5"/>
      <c r="OZ491" s="5"/>
      <c r="PA491" s="5"/>
      <c r="PB491" s="5"/>
      <c r="PC491" s="5"/>
      <c r="PD491" s="5"/>
      <c r="PE491" s="5"/>
      <c r="PF491" s="5"/>
      <c r="PG491" s="5"/>
      <c r="PH491" s="5"/>
      <c r="PI491" s="5"/>
      <c r="PJ491" s="5"/>
      <c r="PK491" s="5"/>
      <c r="PL491" s="5"/>
      <c r="PM491" s="5"/>
      <c r="PN491" s="5"/>
      <c r="PO491" s="5"/>
      <c r="PP491" s="5"/>
      <c r="PQ491" s="5"/>
      <c r="PR491" s="5"/>
      <c r="PS491" s="5"/>
      <c r="PT491" s="5"/>
      <c r="PU491" s="5"/>
      <c r="PV491" s="5"/>
      <c r="PW491" s="5"/>
      <c r="PX491" s="5"/>
      <c r="PY491" s="5"/>
      <c r="PZ491" s="5"/>
      <c r="QA491" s="5"/>
      <c r="QB491" s="5"/>
      <c r="QC491" s="5"/>
      <c r="QD491" s="5"/>
      <c r="QE491" s="5"/>
      <c r="QF491" s="5"/>
      <c r="QG491" s="5"/>
      <c r="QH491" s="5"/>
      <c r="QI491" s="5"/>
      <c r="QJ491" s="5"/>
      <c r="QK491" s="5"/>
      <c r="QL491" s="5"/>
      <c r="QM491" s="5"/>
      <c r="QN491" s="5"/>
      <c r="QO491" s="5"/>
      <c r="QP491" s="5"/>
      <c r="QQ491" s="5"/>
      <c r="QR491" s="5"/>
      <c r="QS491" s="5"/>
      <c r="QT491" s="5"/>
      <c r="QU491" s="5"/>
      <c r="QV491" s="5"/>
      <c r="QW491" s="5"/>
      <c r="QX491" s="5"/>
      <c r="QY491" s="5"/>
      <c r="QZ491" s="5"/>
      <c r="RA491" s="5"/>
      <c r="RB491" s="5"/>
      <c r="RC491" s="5"/>
      <c r="RD491" s="5"/>
      <c r="RE491" s="5"/>
      <c r="RF491" s="5"/>
      <c r="RG491" s="5"/>
      <c r="RH491" s="5"/>
      <c r="RI491" s="5"/>
      <c r="RJ491" s="5"/>
      <c r="RK491" s="5"/>
      <c r="RL491" s="5"/>
      <c r="RM491" s="5"/>
      <c r="RN491" s="5"/>
      <c r="RO491" s="5"/>
      <c r="RP491" s="5"/>
      <c r="RQ491" s="5"/>
      <c r="RR491" s="5"/>
      <c r="RS491" s="5"/>
      <c r="RT491" s="5"/>
      <c r="RU491" s="5"/>
      <c r="RV491" s="5"/>
      <c r="RW491" s="5"/>
      <c r="RX491" s="5"/>
      <c r="RY491" s="5"/>
      <c r="RZ491" s="5"/>
      <c r="SA491" s="5"/>
      <c r="SB491" s="5"/>
      <c r="SC491" s="5"/>
      <c r="SD491" s="5"/>
      <c r="SE491" s="5"/>
      <c r="SF491" s="5"/>
      <c r="SG491" s="5"/>
      <c r="SH491" s="5"/>
      <c r="SI491" s="5"/>
      <c r="SJ491" s="5"/>
      <c r="SK491" s="5"/>
      <c r="SL491" s="5"/>
      <c r="SM491" s="5"/>
      <c r="SN491" s="5"/>
      <c r="SO491" s="5"/>
      <c r="SP491" s="5"/>
      <c r="SQ491" s="5"/>
      <c r="SR491" s="5"/>
      <c r="SS491" s="5"/>
      <c r="ST491" s="5"/>
      <c r="SU491" s="5"/>
      <c r="SV491" s="5"/>
      <c r="SW491" s="5"/>
      <c r="SX491" s="5"/>
      <c r="SY491" s="5"/>
      <c r="SZ491" s="5"/>
      <c r="TA491" s="5"/>
      <c r="TB491" s="5"/>
      <c r="TC491" s="5"/>
      <c r="TD491" s="5"/>
      <c r="TE491" s="5"/>
      <c r="TF491" s="5"/>
      <c r="TG491" s="5"/>
      <c r="TH491" s="5"/>
      <c r="TI491" s="5"/>
      <c r="TJ491" s="5"/>
      <c r="TK491" s="5"/>
      <c r="TL491" s="5"/>
      <c r="TM491" s="5"/>
      <c r="TN491" s="5"/>
      <c r="TO491" s="5"/>
      <c r="TP491" s="5"/>
      <c r="TQ491" s="5"/>
      <c r="TR491" s="5"/>
      <c r="TS491" s="5"/>
      <c r="TT491" s="5"/>
      <c r="TU491" s="5"/>
      <c r="TV491" s="5"/>
      <c r="TW491" s="5"/>
      <c r="TX491" s="5"/>
      <c r="TY491" s="5"/>
      <c r="TZ491" s="5"/>
      <c r="UA491" s="5"/>
      <c r="UB491" s="5"/>
      <c r="UC491" s="5"/>
      <c r="UD491" s="5"/>
      <c r="UE491" s="5"/>
      <c r="UF491" s="5"/>
      <c r="UG491" s="5"/>
      <c r="UH491" s="5"/>
      <c r="UI491" s="5"/>
      <c r="UJ491" s="5"/>
      <c r="UK491" s="5"/>
      <c r="UL491" s="5"/>
      <c r="UM491" s="5"/>
      <c r="UN491" s="5"/>
      <c r="UO491" s="5"/>
      <c r="UP491" s="5"/>
      <c r="UQ491" s="5"/>
      <c r="UR491" s="5"/>
      <c r="US491" s="5"/>
      <c r="UT491" s="5"/>
      <c r="UU491" s="5"/>
      <c r="UV491" s="5"/>
      <c r="UW491" s="5"/>
      <c r="UX491" s="5"/>
      <c r="UY491" s="5"/>
      <c r="UZ491" s="5"/>
      <c r="VA491" s="5"/>
      <c r="VB491" s="5"/>
      <c r="VC491" s="5"/>
      <c r="VD491" s="5"/>
      <c r="VE491" s="5"/>
      <c r="VF491" s="5"/>
      <c r="VG491" s="5"/>
      <c r="VH491" s="5"/>
      <c r="VI491" s="5"/>
      <c r="VJ491" s="5"/>
      <c r="VK491" s="5"/>
      <c r="VL491" s="5"/>
      <c r="VM491" s="5"/>
      <c r="VN491" s="5"/>
      <c r="VO491" s="5"/>
      <c r="VP491" s="5"/>
      <c r="VQ491" s="5"/>
      <c r="VR491" s="5"/>
      <c r="VS491" s="5"/>
      <c r="VT491" s="5"/>
      <c r="VU491" s="5"/>
      <c r="VV491" s="5"/>
      <c r="VW491" s="5"/>
      <c r="VX491" s="5"/>
      <c r="VY491" s="5"/>
      <c r="VZ491" s="5"/>
      <c r="WA491" s="5"/>
      <c r="WB491" s="5"/>
      <c r="WC491" s="5"/>
      <c r="WD491" s="5"/>
      <c r="WE491" s="5"/>
      <c r="WF491" s="5"/>
      <c r="WG491" s="5"/>
      <c r="WH491" s="5"/>
      <c r="WI491" s="5"/>
      <c r="WJ491" s="5"/>
      <c r="WK491" s="5"/>
      <c r="WL491" s="5"/>
      <c r="WM491" s="5"/>
      <c r="WN491" s="5"/>
      <c r="WO491" s="5"/>
      <c r="WP491" s="5"/>
      <c r="WQ491" s="5"/>
      <c r="WR491" s="5"/>
      <c r="WS491" s="5"/>
      <c r="WT491" s="5"/>
      <c r="WU491" s="5"/>
      <c r="WV491" s="5"/>
      <c r="WW491" s="5"/>
      <c r="WX491" s="5"/>
      <c r="WY491" s="5"/>
      <c r="WZ491" s="5"/>
      <c r="XA491" s="5"/>
      <c r="XB491" s="5"/>
      <c r="XC491" s="5"/>
      <c r="XD491" s="5"/>
      <c r="XE491" s="5"/>
      <c r="XF491" s="5"/>
      <c r="XG491" s="5"/>
      <c r="XH491" s="5"/>
      <c r="XI491" s="5"/>
      <c r="XJ491" s="5"/>
      <c r="XK491" s="5"/>
      <c r="XL491" s="5"/>
      <c r="XM491" s="5"/>
      <c r="XN491" s="5"/>
      <c r="XO491" s="5"/>
      <c r="XP491" s="5"/>
      <c r="XQ491" s="5"/>
      <c r="XR491" s="5"/>
      <c r="XS491" s="5"/>
      <c r="XT491" s="5"/>
      <c r="XU491" s="5"/>
      <c r="XV491" s="5"/>
      <c r="XW491" s="5"/>
      <c r="XX491" s="5"/>
      <c r="XY491" s="5"/>
      <c r="XZ491" s="5"/>
      <c r="YA491" s="5"/>
      <c r="YB491" s="5"/>
      <c r="YC491" s="5"/>
      <c r="YD491" s="5"/>
      <c r="YE491" s="5"/>
      <c r="YF491" s="5"/>
      <c r="YG491" s="5"/>
      <c r="YH491" s="5"/>
      <c r="YI491" s="5"/>
      <c r="YJ491" s="5"/>
      <c r="YK491" s="5"/>
      <c r="YL491" s="5"/>
      <c r="YM491" s="5"/>
      <c r="YN491" s="5"/>
      <c r="YO491" s="5"/>
      <c r="YP491" s="5"/>
      <c r="YQ491" s="5"/>
      <c r="YR491" s="5"/>
      <c r="YS491" s="5"/>
      <c r="YT491" s="5"/>
      <c r="YU491" s="5"/>
      <c r="YV491" s="5"/>
      <c r="YW491" s="5"/>
      <c r="YX491" s="5"/>
      <c r="YY491" s="5"/>
      <c r="YZ491" s="5"/>
      <c r="ZA491" s="5"/>
      <c r="ZB491" s="5"/>
      <c r="ZC491" s="5"/>
      <c r="ZD491" s="5"/>
      <c r="ZE491" s="5"/>
      <c r="ZF491" s="5"/>
      <c r="ZG491" s="5"/>
      <c r="ZH491" s="5"/>
      <c r="ZI491" s="5"/>
      <c r="ZJ491" s="5"/>
      <c r="ZK491" s="5"/>
      <c r="ZL491" s="5"/>
      <c r="ZM491" s="5"/>
      <c r="ZN491" s="5"/>
      <c r="ZO491" s="5"/>
      <c r="ZP491" s="5"/>
      <c r="ZQ491" s="5"/>
      <c r="ZR491" s="5"/>
      <c r="ZS491" s="5"/>
      <c r="ZT491" s="5"/>
      <c r="ZU491" s="5"/>
      <c r="ZV491" s="5"/>
      <c r="ZW491" s="5"/>
      <c r="ZX491" s="5"/>
      <c r="ZY491" s="5"/>
      <c r="ZZ491" s="5"/>
      <c r="AAA491" s="5"/>
      <c r="AAB491" s="5"/>
      <c r="AAC491" s="5"/>
      <c r="AAD491" s="5"/>
      <c r="AAE491" s="5"/>
      <c r="AAF491" s="5"/>
      <c r="AAG491" s="5"/>
      <c r="AAH491" s="5"/>
      <c r="AAI491" s="5"/>
      <c r="AAJ491" s="5"/>
      <c r="AAK491" s="5"/>
      <c r="AAL491" s="5"/>
      <c r="AAM491" s="5"/>
      <c r="AAN491" s="5"/>
      <c r="AAO491" s="5"/>
      <c r="AAP491" s="5"/>
      <c r="AAQ491" s="5"/>
      <c r="AAR491" s="5"/>
      <c r="AAS491" s="5"/>
      <c r="AAT491" s="5"/>
      <c r="AAU491" s="5"/>
      <c r="AAV491" s="5"/>
      <c r="AAW491" s="5"/>
      <c r="AAX491" s="5"/>
      <c r="AAY491" s="5"/>
      <c r="AAZ491" s="5"/>
      <c r="ABA491" s="5"/>
      <c r="ABB491" s="5"/>
      <c r="ABC491" s="5"/>
      <c r="ABD491" s="5"/>
      <c r="ABE491" s="5"/>
      <c r="ABF491" s="5"/>
      <c r="ABG491" s="5"/>
      <c r="ABH491" s="5"/>
      <c r="ABI491" s="5"/>
      <c r="ABJ491" s="5"/>
      <c r="ABK491" s="5"/>
      <c r="ABL491" s="5"/>
      <c r="ABM491" s="5"/>
      <c r="ABN491" s="5"/>
      <c r="ABO491" s="5"/>
      <c r="ABP491" s="5"/>
      <c r="ABQ491" s="5"/>
      <c r="ABR491" s="5"/>
      <c r="ABS491" s="5"/>
      <c r="ABT491" s="5"/>
      <c r="ABU491" s="5"/>
      <c r="ABV491" s="5"/>
      <c r="ABW491" s="5"/>
      <c r="ABX491" s="5"/>
      <c r="ABY491" s="5"/>
      <c r="ABZ491" s="5"/>
      <c r="ACA491" s="5"/>
      <c r="ACB491" s="5"/>
      <c r="ACC491" s="5"/>
      <c r="ACD491" s="5"/>
      <c r="ACE491" s="5"/>
      <c r="ACF491" s="5"/>
      <c r="ACG491" s="5"/>
      <c r="ACH491" s="5"/>
      <c r="ACI491" s="5"/>
      <c r="ACJ491" s="5"/>
      <c r="ACK491" s="5"/>
      <c r="ACL491" s="5"/>
      <c r="ACM491" s="5"/>
      <c r="ACN491" s="5"/>
      <c r="ACO491" s="5"/>
      <c r="ACP491" s="5"/>
      <c r="ACQ491" s="5"/>
      <c r="ACR491" s="5"/>
      <c r="ACS491" s="5"/>
      <c r="ACT491" s="5"/>
      <c r="ACU491" s="5"/>
      <c r="ACV491" s="5"/>
      <c r="ACW491" s="5"/>
      <c r="ACX491" s="5"/>
      <c r="ACY491" s="5"/>
      <c r="ACZ491" s="5"/>
      <c r="ADA491" s="5"/>
      <c r="ADB491" s="5"/>
      <c r="ADC491" s="5"/>
      <c r="ADD491" s="5"/>
      <c r="ADE491" s="5"/>
      <c r="ADF491" s="5"/>
      <c r="ADG491" s="5"/>
      <c r="ADH491" s="5"/>
      <c r="ADI491" s="5"/>
      <c r="ADJ491" s="5"/>
      <c r="ADK491" s="5"/>
      <c r="ADL491" s="5"/>
      <c r="ADM491" s="5"/>
      <c r="ADN491" s="5"/>
      <c r="ADO491" s="5"/>
      <c r="ADP491" s="5"/>
      <c r="ADQ491" s="5"/>
      <c r="ADR491" s="5"/>
      <c r="ADS491" s="5"/>
      <c r="ADT491" s="5"/>
      <c r="ADU491" s="5"/>
      <c r="ADV491" s="5"/>
      <c r="ADW491" s="5"/>
      <c r="ADX491" s="5"/>
      <c r="ADY491" s="5"/>
      <c r="ADZ491" s="5"/>
      <c r="AEA491" s="5"/>
      <c r="AEB491" s="5"/>
      <c r="AEC491" s="5"/>
      <c r="AED491" s="5"/>
      <c r="AEE491" s="5"/>
      <c r="AEF491" s="5"/>
      <c r="AEG491" s="5"/>
      <c r="AEH491" s="5"/>
      <c r="AEI491" s="5"/>
      <c r="AEJ491" s="5"/>
      <c r="AEK491" s="5"/>
      <c r="AEL491" s="5"/>
      <c r="AEM491" s="5"/>
      <c r="AEN491" s="5"/>
      <c r="AEO491" s="5"/>
      <c r="AEP491" s="5"/>
      <c r="AEQ491" s="5"/>
      <c r="AER491" s="5"/>
      <c r="AES491" s="5"/>
      <c r="AET491" s="5"/>
      <c r="AEU491" s="5"/>
      <c r="AEV491" s="5"/>
      <c r="AEW491" s="5"/>
      <c r="AEX491" s="5"/>
      <c r="AEY491" s="5"/>
      <c r="AEZ491" s="5"/>
      <c r="AFA491" s="5"/>
      <c r="AFB491" s="5"/>
      <c r="AFC491" s="5"/>
      <c r="AFD491" s="5"/>
      <c r="AFE491" s="5"/>
      <c r="AFF491" s="5"/>
      <c r="AFG491" s="5"/>
      <c r="AFH491" s="5"/>
      <c r="AFI491" s="5"/>
      <c r="AFJ491" s="5"/>
      <c r="AFK491" s="5"/>
      <c r="AFL491" s="5"/>
      <c r="AFM491" s="5"/>
      <c r="AFN491" s="5"/>
      <c r="AFO491" s="5"/>
      <c r="AFP491" s="5"/>
      <c r="AFQ491" s="5"/>
      <c r="AFR491" s="5"/>
      <c r="AFS491" s="5"/>
      <c r="AFT491" s="5"/>
      <c r="AFU491" s="5"/>
      <c r="AFV491" s="5"/>
      <c r="AFW491" s="5"/>
      <c r="AFX491" s="5"/>
      <c r="AFY491" s="5"/>
      <c r="AFZ491" s="5"/>
      <c r="AGA491" s="5"/>
      <c r="AGB491" s="5"/>
      <c r="AGC491" s="5"/>
      <c r="AGD491" s="5"/>
      <c r="AGE491" s="5"/>
      <c r="AGF491" s="5"/>
      <c r="AGG491" s="5"/>
      <c r="AGH491" s="5"/>
      <c r="AGI491" s="5"/>
      <c r="AGJ491" s="5"/>
      <c r="AGK491" s="5"/>
      <c r="AGL491" s="5"/>
      <c r="AGM491" s="5"/>
      <c r="AGN491" s="5"/>
      <c r="AGO491" s="5"/>
      <c r="AGP491" s="5"/>
      <c r="AGQ491" s="5"/>
      <c r="AGR491" s="5"/>
      <c r="AGS491" s="5"/>
      <c r="AGT491" s="5"/>
      <c r="AGU491" s="5"/>
      <c r="AGV491" s="5"/>
      <c r="AGW491" s="5"/>
      <c r="AGX491" s="5"/>
      <c r="AGY491" s="5"/>
      <c r="AGZ491" s="5"/>
      <c r="AHA491" s="5"/>
      <c r="AHB491" s="5"/>
      <c r="AHC491" s="5"/>
      <c r="AHD491" s="5"/>
      <c r="AHE491" s="5"/>
      <c r="AHF491" s="5"/>
      <c r="AHG491" s="5"/>
      <c r="AHH491" s="5"/>
      <c r="AHI491" s="5"/>
      <c r="AHJ491" s="5"/>
      <c r="AHK491" s="5"/>
      <c r="AHL491" s="5"/>
      <c r="AHM491" s="5"/>
      <c r="AHN491" s="5"/>
      <c r="AHO491" s="5"/>
      <c r="AHP491" s="5"/>
      <c r="AHQ491" s="5"/>
      <c r="AHR491" s="5"/>
      <c r="AHS491" s="5"/>
      <c r="AHT491" s="5"/>
      <c r="AHU491" s="5"/>
      <c r="AHV491" s="5"/>
      <c r="AHW491" s="5"/>
      <c r="AHX491" s="5"/>
      <c r="AHY491" s="5"/>
      <c r="AHZ491" s="5"/>
      <c r="AIA491" s="5"/>
      <c r="AIB491" s="5"/>
      <c r="AIC491" s="5"/>
      <c r="AID491" s="5"/>
      <c r="AIE491" s="5"/>
      <c r="AIF491" s="5"/>
      <c r="AIG491" s="5"/>
      <c r="AIH491" s="5"/>
      <c r="AII491" s="5"/>
      <c r="AIJ491" s="5"/>
      <c r="AIK491" s="5"/>
      <c r="AIL491" s="5"/>
      <c r="AIM491" s="5"/>
      <c r="AIN491" s="5"/>
      <c r="AIO491" s="5"/>
      <c r="AIP491" s="5"/>
      <c r="AIQ491" s="5"/>
      <c r="AIR491" s="5"/>
      <c r="AIS491" s="5"/>
      <c r="AIT491" s="5"/>
      <c r="AIU491" s="5"/>
      <c r="AIV491" s="5"/>
      <c r="AIW491" s="5"/>
      <c r="AIX491" s="5"/>
      <c r="AIY491" s="5"/>
      <c r="AIZ491" s="5"/>
      <c r="AJA491" s="5"/>
      <c r="AJB491" s="5"/>
      <c r="AJC491" s="5"/>
      <c r="AJD491" s="5"/>
      <c r="AJE491" s="5"/>
      <c r="AJF491" s="5"/>
      <c r="AJG491" s="5"/>
      <c r="AJH491" s="5"/>
      <c r="AJI491" s="5"/>
      <c r="AJJ491" s="5"/>
      <c r="AJK491" s="5"/>
      <c r="AJL491" s="5"/>
      <c r="AJM491" s="5"/>
      <c r="AJN491" s="5"/>
      <c r="AJO491" s="5"/>
      <c r="AJP491" s="5"/>
      <c r="AJQ491" s="5"/>
      <c r="AJR491" s="5"/>
      <c r="AJS491" s="5"/>
      <c r="AJT491" s="5"/>
      <c r="AJU491" s="5"/>
      <c r="AJV491" s="5"/>
      <c r="AJW491" s="5"/>
      <c r="AJX491" s="5"/>
      <c r="AJY491" s="5"/>
      <c r="AJZ491" s="5"/>
      <c r="AKA491" s="5"/>
      <c r="AKB491" s="5"/>
      <c r="AKC491" s="5"/>
      <c r="AKD491" s="5"/>
      <c r="AKE491" s="5"/>
      <c r="AKF491" s="5"/>
      <c r="AKG491" s="5"/>
      <c r="AKH491" s="5"/>
      <c r="AKI491" s="5"/>
      <c r="AKJ491" s="5"/>
      <c r="AKK491" s="5"/>
      <c r="AKL491" s="5"/>
      <c r="AKM491" s="5"/>
      <c r="AKN491" s="5"/>
      <c r="AKO491" s="5"/>
      <c r="AKP491" s="5"/>
      <c r="AKQ491" s="5"/>
      <c r="AKR491" s="5"/>
      <c r="AKS491" s="5"/>
      <c r="AKT491" s="5"/>
      <c r="AKU491" s="5"/>
      <c r="AKV491" s="5"/>
      <c r="AKW491" s="5"/>
      <c r="AKX491" s="5"/>
      <c r="AKY491" s="5"/>
      <c r="AKZ491" s="5"/>
      <c r="ALA491" s="5"/>
      <c r="ALB491" s="5"/>
      <c r="ALC491" s="5"/>
      <c r="ALD491" s="5"/>
      <c r="ALE491" s="5"/>
      <c r="ALF491" s="5"/>
      <c r="ALG491" s="5"/>
      <c r="ALH491" s="5"/>
      <c r="ALI491" s="5"/>
      <c r="ALJ491" s="5"/>
      <c r="ALK491" s="5"/>
      <c r="ALL491" s="5"/>
      <c r="ALM491" s="5"/>
      <c r="ALN491" s="5"/>
      <c r="ALO491" s="5"/>
      <c r="ALP491" s="5"/>
      <c r="ALQ491" s="5"/>
      <c r="ALR491" s="5"/>
      <c r="ALS491" s="5"/>
      <c r="ALT491" s="5"/>
      <c r="ALU491" s="5"/>
      <c r="ALV491" s="5"/>
      <c r="ALW491" s="5"/>
      <c r="ALX491" s="5"/>
      <c r="ALY491" s="5"/>
      <c r="ALZ491" s="5"/>
      <c r="AMA491" s="5"/>
      <c r="AMB491" s="5"/>
      <c r="AMC491" s="5"/>
      <c r="AMD491" s="5"/>
      <c r="AME491" s="5"/>
      <c r="AMF491" s="5"/>
      <c r="AMG491" s="5"/>
      <c r="AMH491" s="5"/>
      <c r="AMI491" s="5"/>
      <c r="AMJ491" s="5"/>
      <c r="AMK491" s="5"/>
    </row>
    <row r="492" spans="1:1025" ht="51.75" customHeight="1">
      <c r="A492" s="45">
        <v>1</v>
      </c>
      <c r="B492" s="117" t="s">
        <v>754</v>
      </c>
      <c r="C492" s="118">
        <v>1954</v>
      </c>
      <c r="D492" s="118" t="s">
        <v>37</v>
      </c>
      <c r="E492" s="186" t="s">
        <v>330</v>
      </c>
      <c r="F492" s="118">
        <v>2</v>
      </c>
      <c r="G492" s="118">
        <v>2</v>
      </c>
      <c r="H492" s="318">
        <v>390</v>
      </c>
      <c r="I492" s="318">
        <v>349.1</v>
      </c>
      <c r="J492" s="318">
        <v>345.91</v>
      </c>
      <c r="K492" s="297">
        <v>16</v>
      </c>
      <c r="L492" s="295">
        <v>1497850.56</v>
      </c>
      <c r="M492" s="133" t="s">
        <v>37</v>
      </c>
      <c r="N492" s="133" t="s">
        <v>37</v>
      </c>
      <c r="O492" s="133" t="s">
        <v>37</v>
      </c>
      <c r="P492" s="135">
        <v>1497850.56</v>
      </c>
      <c r="Q492" s="126" t="s">
        <v>39</v>
      </c>
      <c r="R492" s="44" t="s">
        <v>755</v>
      </c>
      <c r="S492" s="64">
        <v>4290.6099999999997</v>
      </c>
      <c r="T492" s="64">
        <v>5144.96</v>
      </c>
      <c r="U492" s="45">
        <v>2016</v>
      </c>
      <c r="V492" s="11">
        <v>3</v>
      </c>
      <c r="W492" s="1">
        <v>1</v>
      </c>
    </row>
    <row r="493" spans="1:1025" ht="53.25" customHeight="1">
      <c r="A493" s="45">
        <f>A492+1</f>
        <v>2</v>
      </c>
      <c r="B493" s="117" t="s">
        <v>756</v>
      </c>
      <c r="C493" s="118">
        <v>1962</v>
      </c>
      <c r="D493" s="118"/>
      <c r="E493" s="186" t="s">
        <v>330</v>
      </c>
      <c r="F493" s="118">
        <v>2</v>
      </c>
      <c r="G493" s="118">
        <v>2</v>
      </c>
      <c r="H493" s="318">
        <v>768.2</v>
      </c>
      <c r="I493" s="318">
        <v>700.1</v>
      </c>
      <c r="J493" s="318">
        <v>586</v>
      </c>
      <c r="K493" s="297">
        <v>23</v>
      </c>
      <c r="L493" s="318">
        <v>5487791.4500000002</v>
      </c>
      <c r="M493" s="133" t="s">
        <v>37</v>
      </c>
      <c r="N493" s="133" t="s">
        <v>37</v>
      </c>
      <c r="O493" s="133" t="s">
        <v>37</v>
      </c>
      <c r="P493" s="133">
        <v>5487791.4500000002</v>
      </c>
      <c r="Q493" s="118" t="s">
        <v>39</v>
      </c>
      <c r="R493" s="44" t="s">
        <v>757</v>
      </c>
      <c r="S493" s="49">
        <v>7838.58</v>
      </c>
      <c r="T493" s="49">
        <v>9171.06</v>
      </c>
      <c r="U493" s="45">
        <v>2016</v>
      </c>
      <c r="V493" s="11">
        <v>4</v>
      </c>
      <c r="W493" s="1">
        <v>1</v>
      </c>
    </row>
    <row r="494" spans="1:1025" ht="37.5" customHeight="1">
      <c r="A494" s="45">
        <f>A493+1</f>
        <v>3</v>
      </c>
      <c r="B494" s="117" t="s">
        <v>758</v>
      </c>
      <c r="C494" s="118">
        <v>1955</v>
      </c>
      <c r="D494" s="118"/>
      <c r="E494" s="186" t="s">
        <v>330</v>
      </c>
      <c r="F494" s="118">
        <v>2</v>
      </c>
      <c r="G494" s="118">
        <v>2</v>
      </c>
      <c r="H494" s="318">
        <v>553.70000000000005</v>
      </c>
      <c r="I494" s="318">
        <v>504.5</v>
      </c>
      <c r="J494" s="318">
        <v>253.1</v>
      </c>
      <c r="K494" s="297">
        <v>15</v>
      </c>
      <c r="L494" s="318">
        <v>1423343.04</v>
      </c>
      <c r="M494" s="133" t="s">
        <v>37</v>
      </c>
      <c r="N494" s="133" t="s">
        <v>37</v>
      </c>
      <c r="O494" s="133" t="s">
        <v>37</v>
      </c>
      <c r="P494" s="133">
        <v>1423343.04</v>
      </c>
      <c r="Q494" s="118" t="s">
        <v>39</v>
      </c>
      <c r="R494" s="44" t="s">
        <v>759</v>
      </c>
      <c r="S494" s="49">
        <v>2821.29</v>
      </c>
      <c r="T494" s="49">
        <v>3233.67</v>
      </c>
      <c r="U494" s="45">
        <v>2016</v>
      </c>
      <c r="V494" s="11">
        <v>2</v>
      </c>
      <c r="W494" s="1">
        <v>1</v>
      </c>
    </row>
    <row r="495" spans="1:1025" s="5" customFormat="1" ht="35.25" customHeight="1">
      <c r="A495" s="257" t="s">
        <v>760</v>
      </c>
      <c r="B495" s="258"/>
      <c r="C495" s="258"/>
      <c r="D495" s="258"/>
      <c r="E495" s="258"/>
      <c r="F495" s="258"/>
      <c r="G495" s="259"/>
      <c r="H495" s="328">
        <v>1158.2</v>
      </c>
      <c r="I495" s="327">
        <v>1049.2</v>
      </c>
      <c r="J495" s="327">
        <v>931.91</v>
      </c>
      <c r="K495" s="333">
        <v>39</v>
      </c>
      <c r="L495" s="327">
        <f>SUM(L492:L494)</f>
        <v>8408985.0500000007</v>
      </c>
      <c r="M495" s="75">
        <v>0</v>
      </c>
      <c r="N495" s="75">
        <v>0</v>
      </c>
      <c r="O495" s="75">
        <v>0</v>
      </c>
      <c r="P495" s="74">
        <f>SUM(P492:P494)</f>
        <v>8408985.0500000007</v>
      </c>
      <c r="Q495" s="75">
        <v>0</v>
      </c>
      <c r="R495" s="77" t="s">
        <v>105</v>
      </c>
      <c r="S495" s="75" t="s">
        <v>105</v>
      </c>
      <c r="T495" s="218" t="s">
        <v>105</v>
      </c>
      <c r="U495" s="76" t="s">
        <v>105</v>
      </c>
      <c r="V495" s="18"/>
    </row>
    <row r="496" spans="1:1025" s="172" customFormat="1" ht="25.5" customHeight="1">
      <c r="A496" s="256" t="s">
        <v>761</v>
      </c>
      <c r="B496" s="256"/>
      <c r="C496" s="256"/>
      <c r="D496" s="256"/>
      <c r="E496" s="256"/>
      <c r="F496" s="256"/>
      <c r="G496" s="256"/>
      <c r="H496" s="256"/>
      <c r="I496" s="256"/>
      <c r="J496" s="256"/>
      <c r="K496" s="256"/>
      <c r="L496" s="256"/>
      <c r="M496" s="256"/>
      <c r="N496" s="256"/>
      <c r="O496" s="256"/>
      <c r="P496" s="256"/>
      <c r="Q496" s="256"/>
      <c r="R496" s="256"/>
      <c r="S496" s="256"/>
      <c r="T496" s="256"/>
      <c r="U496" s="256"/>
      <c r="V496" s="18"/>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c r="BV496" s="5"/>
      <c r="BW496" s="5"/>
      <c r="BX496" s="5"/>
      <c r="BY496" s="5"/>
      <c r="BZ496" s="5"/>
      <c r="CA496" s="5"/>
      <c r="CB496" s="5"/>
      <c r="CC496" s="5"/>
      <c r="CD496" s="5"/>
      <c r="CE496" s="5"/>
      <c r="CF496" s="5"/>
      <c r="CG496" s="5"/>
      <c r="CH496" s="5"/>
      <c r="CI496" s="5"/>
      <c r="CJ496" s="5"/>
      <c r="CK496" s="5"/>
      <c r="CL496" s="5"/>
      <c r="CM496" s="5"/>
      <c r="CN496" s="5"/>
      <c r="CO496" s="5"/>
      <c r="CP496" s="5"/>
      <c r="CQ496" s="5"/>
      <c r="CR496" s="5"/>
      <c r="CS496" s="5"/>
      <c r="CT496" s="5"/>
      <c r="CU496" s="5"/>
      <c r="CV496" s="5"/>
      <c r="CW496" s="5"/>
      <c r="CX496" s="5"/>
      <c r="CY496" s="5"/>
      <c r="CZ496" s="5"/>
      <c r="DA496" s="5"/>
      <c r="DB496" s="5"/>
      <c r="DC496" s="5"/>
      <c r="DD496" s="5"/>
      <c r="DE496" s="5"/>
      <c r="DF496" s="5"/>
      <c r="DG496" s="5"/>
      <c r="DH496" s="5"/>
      <c r="DI496" s="5"/>
      <c r="DJ496" s="5"/>
      <c r="DK496" s="5"/>
      <c r="DL496" s="5"/>
      <c r="DM496" s="5"/>
      <c r="DN496" s="5"/>
      <c r="DO496" s="5"/>
      <c r="DP496" s="5"/>
      <c r="DQ496" s="5"/>
      <c r="DR496" s="5"/>
      <c r="DS496" s="5"/>
      <c r="DT496" s="5"/>
      <c r="DU496" s="5"/>
      <c r="DV496" s="5"/>
      <c r="DW496" s="5"/>
      <c r="DX496" s="5"/>
      <c r="DY496" s="5"/>
      <c r="DZ496" s="5"/>
      <c r="EA496" s="5"/>
      <c r="EB496" s="5"/>
      <c r="EC496" s="5"/>
      <c r="ED496" s="5"/>
      <c r="EE496" s="5"/>
      <c r="EF496" s="5"/>
      <c r="EG496" s="5"/>
      <c r="EH496" s="5"/>
      <c r="EI496" s="5"/>
      <c r="EJ496" s="5"/>
      <c r="EK496" s="5"/>
      <c r="EL496" s="5"/>
      <c r="EM496" s="5"/>
      <c r="EN496" s="5"/>
      <c r="EO496" s="5"/>
      <c r="EP496" s="5"/>
      <c r="EQ496" s="5"/>
      <c r="ER496" s="5"/>
      <c r="ES496" s="5"/>
      <c r="ET496" s="5"/>
      <c r="EU496" s="5"/>
      <c r="EV496" s="5"/>
      <c r="EW496" s="5"/>
      <c r="EX496" s="5"/>
      <c r="EY496" s="5"/>
      <c r="EZ496" s="5"/>
      <c r="FA496" s="5"/>
      <c r="FB496" s="5"/>
      <c r="FC496" s="5"/>
      <c r="FD496" s="5"/>
      <c r="FE496" s="5"/>
      <c r="FF496" s="5"/>
      <c r="FG496" s="5"/>
      <c r="FH496" s="5"/>
      <c r="FI496" s="5"/>
      <c r="FJ496" s="5"/>
      <c r="FK496" s="5"/>
      <c r="FL496" s="5"/>
      <c r="FM496" s="5"/>
      <c r="FN496" s="5"/>
      <c r="FO496" s="5"/>
      <c r="FP496" s="5"/>
      <c r="FQ496" s="5"/>
      <c r="FR496" s="5"/>
      <c r="FS496" s="5"/>
      <c r="FT496" s="5"/>
      <c r="FU496" s="5"/>
      <c r="FV496" s="5"/>
      <c r="FW496" s="5"/>
      <c r="FX496" s="5"/>
      <c r="FY496" s="5"/>
      <c r="FZ496" s="5"/>
      <c r="GA496" s="5"/>
      <c r="GB496" s="5"/>
      <c r="GC496" s="5"/>
      <c r="GD496" s="5"/>
      <c r="GE496" s="5"/>
      <c r="GF496" s="5"/>
      <c r="GG496" s="5"/>
      <c r="GH496" s="5"/>
      <c r="GI496" s="5"/>
      <c r="GJ496" s="5"/>
      <c r="GK496" s="5"/>
      <c r="GL496" s="5"/>
      <c r="GM496" s="5"/>
      <c r="GN496" s="5"/>
      <c r="GO496" s="5"/>
      <c r="GP496" s="5"/>
      <c r="GQ496" s="5"/>
      <c r="GR496" s="5"/>
      <c r="GS496" s="5"/>
      <c r="GT496" s="5"/>
      <c r="GU496" s="5"/>
      <c r="GV496" s="5"/>
      <c r="GW496" s="5"/>
      <c r="GX496" s="5"/>
      <c r="GY496" s="5"/>
      <c r="GZ496" s="5"/>
      <c r="HA496" s="5"/>
      <c r="HB496" s="5"/>
      <c r="HC496" s="5"/>
      <c r="HD496" s="5"/>
      <c r="HE496" s="5"/>
      <c r="HF496" s="5"/>
      <c r="HG496" s="5"/>
      <c r="HH496" s="5"/>
      <c r="HI496" s="5"/>
      <c r="HJ496" s="5"/>
      <c r="HK496" s="5"/>
      <c r="HL496" s="5"/>
      <c r="HM496" s="5"/>
      <c r="HN496" s="5"/>
      <c r="HO496" s="5"/>
      <c r="HP496" s="5"/>
      <c r="HQ496" s="5"/>
      <c r="HR496" s="5"/>
      <c r="HS496" s="5"/>
      <c r="HT496" s="5"/>
      <c r="HU496" s="5"/>
      <c r="HV496" s="5"/>
      <c r="HW496" s="5"/>
      <c r="HX496" s="5"/>
      <c r="HY496" s="5"/>
      <c r="HZ496" s="5"/>
      <c r="IA496" s="5"/>
      <c r="IB496" s="5"/>
      <c r="IC496" s="5"/>
      <c r="ID496" s="5"/>
      <c r="IE496" s="5"/>
      <c r="IF496" s="5"/>
      <c r="IG496" s="5"/>
      <c r="IH496" s="5"/>
      <c r="II496" s="5"/>
      <c r="IJ496" s="5"/>
      <c r="IK496" s="5"/>
      <c r="IL496" s="5"/>
      <c r="IM496" s="5"/>
      <c r="IN496" s="5"/>
      <c r="IO496" s="5"/>
      <c r="IP496" s="5"/>
      <c r="IQ496" s="5"/>
      <c r="IR496" s="5"/>
      <c r="IS496" s="5"/>
      <c r="IT496" s="5"/>
      <c r="IU496" s="5"/>
      <c r="IV496" s="5"/>
      <c r="IW496" s="5"/>
      <c r="IX496" s="5"/>
      <c r="IY496" s="5"/>
      <c r="IZ496" s="5"/>
      <c r="JA496" s="5"/>
      <c r="JB496" s="5"/>
      <c r="JC496" s="5"/>
      <c r="JD496" s="5"/>
      <c r="JE496" s="5"/>
      <c r="JF496" s="5"/>
      <c r="JG496" s="5"/>
      <c r="JH496" s="5"/>
      <c r="JI496" s="5"/>
      <c r="JJ496" s="5"/>
      <c r="JK496" s="5"/>
      <c r="JL496" s="5"/>
      <c r="JM496" s="5"/>
      <c r="JN496" s="5"/>
      <c r="JO496" s="5"/>
      <c r="JP496" s="5"/>
      <c r="JQ496" s="5"/>
      <c r="JR496" s="5"/>
      <c r="JS496" s="5"/>
      <c r="JT496" s="5"/>
      <c r="JU496" s="5"/>
      <c r="JV496" s="5"/>
      <c r="JW496" s="5"/>
      <c r="JX496" s="5"/>
      <c r="JY496" s="5"/>
      <c r="JZ496" s="5"/>
      <c r="KA496" s="5"/>
      <c r="KB496" s="5"/>
      <c r="KC496" s="5"/>
      <c r="KD496" s="5"/>
      <c r="KE496" s="5"/>
      <c r="KF496" s="5"/>
      <c r="KG496" s="5"/>
      <c r="KH496" s="5"/>
      <c r="KI496" s="5"/>
      <c r="KJ496" s="5"/>
      <c r="KK496" s="5"/>
      <c r="KL496" s="5"/>
      <c r="KM496" s="5"/>
      <c r="KN496" s="5"/>
      <c r="KO496" s="5"/>
      <c r="KP496" s="5"/>
      <c r="KQ496" s="5"/>
      <c r="KR496" s="5"/>
      <c r="KS496" s="5"/>
      <c r="KT496" s="5"/>
      <c r="KU496" s="5"/>
      <c r="KV496" s="5"/>
      <c r="KW496" s="5"/>
      <c r="KX496" s="5"/>
      <c r="KY496" s="5"/>
      <c r="KZ496" s="5"/>
      <c r="LA496" s="5"/>
      <c r="LB496" s="5"/>
      <c r="LC496" s="5"/>
      <c r="LD496" s="5"/>
      <c r="LE496" s="5"/>
      <c r="LF496" s="5"/>
      <c r="LG496" s="5"/>
      <c r="LH496" s="5"/>
      <c r="LI496" s="5"/>
      <c r="LJ496" s="5"/>
      <c r="LK496" s="5"/>
      <c r="LL496" s="5"/>
      <c r="LM496" s="5"/>
      <c r="LN496" s="5"/>
      <c r="LO496" s="5"/>
      <c r="LP496" s="5"/>
      <c r="LQ496" s="5"/>
      <c r="LR496" s="5"/>
      <c r="LS496" s="5"/>
      <c r="LT496" s="5"/>
      <c r="LU496" s="5"/>
      <c r="LV496" s="5"/>
      <c r="LW496" s="5"/>
      <c r="LX496" s="5"/>
      <c r="LY496" s="5"/>
      <c r="LZ496" s="5"/>
      <c r="MA496" s="5"/>
      <c r="MB496" s="5"/>
      <c r="MC496" s="5"/>
      <c r="MD496" s="5"/>
      <c r="ME496" s="5"/>
      <c r="MF496" s="5"/>
      <c r="MG496" s="5"/>
      <c r="MH496" s="5"/>
      <c r="MI496" s="5"/>
      <c r="MJ496" s="5"/>
      <c r="MK496" s="5"/>
      <c r="ML496" s="5"/>
      <c r="MM496" s="5"/>
      <c r="MN496" s="5"/>
      <c r="MO496" s="5"/>
      <c r="MP496" s="5"/>
      <c r="MQ496" s="5"/>
      <c r="MR496" s="5"/>
      <c r="MS496" s="5"/>
      <c r="MT496" s="5"/>
      <c r="MU496" s="5"/>
      <c r="MV496" s="5"/>
      <c r="MW496" s="5"/>
      <c r="MX496" s="5"/>
      <c r="MY496" s="5"/>
      <c r="MZ496" s="5"/>
      <c r="NA496" s="5"/>
      <c r="NB496" s="5"/>
      <c r="NC496" s="5"/>
      <c r="ND496" s="5"/>
      <c r="NE496" s="5"/>
      <c r="NF496" s="5"/>
      <c r="NG496" s="5"/>
      <c r="NH496" s="5"/>
      <c r="NI496" s="5"/>
      <c r="NJ496" s="5"/>
      <c r="NK496" s="5"/>
      <c r="NL496" s="5"/>
      <c r="NM496" s="5"/>
      <c r="NN496" s="5"/>
      <c r="NO496" s="5"/>
      <c r="NP496" s="5"/>
      <c r="NQ496" s="5"/>
      <c r="NR496" s="5"/>
      <c r="NS496" s="5"/>
      <c r="NT496" s="5"/>
      <c r="NU496" s="5"/>
      <c r="NV496" s="5"/>
      <c r="NW496" s="5"/>
      <c r="NX496" s="5"/>
      <c r="NY496" s="5"/>
      <c r="NZ496" s="5"/>
      <c r="OA496" s="5"/>
      <c r="OB496" s="5"/>
      <c r="OC496" s="5"/>
      <c r="OD496" s="5"/>
      <c r="OE496" s="5"/>
      <c r="OF496" s="5"/>
      <c r="OG496" s="5"/>
      <c r="OH496" s="5"/>
      <c r="OI496" s="5"/>
      <c r="OJ496" s="5"/>
      <c r="OK496" s="5"/>
      <c r="OL496" s="5"/>
      <c r="OM496" s="5"/>
      <c r="ON496" s="5"/>
      <c r="OO496" s="5"/>
      <c r="OP496" s="5"/>
      <c r="OQ496" s="5"/>
      <c r="OR496" s="5"/>
      <c r="OS496" s="5"/>
      <c r="OT496" s="5"/>
      <c r="OU496" s="5"/>
      <c r="OV496" s="5"/>
      <c r="OW496" s="5"/>
      <c r="OX496" s="5"/>
      <c r="OY496" s="5"/>
      <c r="OZ496" s="5"/>
      <c r="PA496" s="5"/>
      <c r="PB496" s="5"/>
      <c r="PC496" s="5"/>
      <c r="PD496" s="5"/>
      <c r="PE496" s="5"/>
      <c r="PF496" s="5"/>
      <c r="PG496" s="5"/>
      <c r="PH496" s="5"/>
      <c r="PI496" s="5"/>
      <c r="PJ496" s="5"/>
      <c r="PK496" s="5"/>
      <c r="PL496" s="5"/>
      <c r="PM496" s="5"/>
      <c r="PN496" s="5"/>
      <c r="PO496" s="5"/>
      <c r="PP496" s="5"/>
      <c r="PQ496" s="5"/>
      <c r="PR496" s="5"/>
      <c r="PS496" s="5"/>
      <c r="PT496" s="5"/>
      <c r="PU496" s="5"/>
      <c r="PV496" s="5"/>
      <c r="PW496" s="5"/>
      <c r="PX496" s="5"/>
      <c r="PY496" s="5"/>
      <c r="PZ496" s="5"/>
      <c r="QA496" s="5"/>
      <c r="QB496" s="5"/>
      <c r="QC496" s="5"/>
      <c r="QD496" s="5"/>
      <c r="QE496" s="5"/>
      <c r="QF496" s="5"/>
      <c r="QG496" s="5"/>
      <c r="QH496" s="5"/>
      <c r="QI496" s="5"/>
      <c r="QJ496" s="5"/>
      <c r="QK496" s="5"/>
      <c r="QL496" s="5"/>
      <c r="QM496" s="5"/>
      <c r="QN496" s="5"/>
      <c r="QO496" s="5"/>
      <c r="QP496" s="5"/>
      <c r="QQ496" s="5"/>
      <c r="QR496" s="5"/>
      <c r="QS496" s="5"/>
      <c r="QT496" s="5"/>
      <c r="QU496" s="5"/>
      <c r="QV496" s="5"/>
      <c r="QW496" s="5"/>
      <c r="QX496" s="5"/>
      <c r="QY496" s="5"/>
      <c r="QZ496" s="5"/>
      <c r="RA496" s="5"/>
      <c r="RB496" s="5"/>
      <c r="RC496" s="5"/>
      <c r="RD496" s="5"/>
      <c r="RE496" s="5"/>
      <c r="RF496" s="5"/>
      <c r="RG496" s="5"/>
      <c r="RH496" s="5"/>
      <c r="RI496" s="5"/>
      <c r="RJ496" s="5"/>
      <c r="RK496" s="5"/>
      <c r="RL496" s="5"/>
      <c r="RM496" s="5"/>
      <c r="RN496" s="5"/>
      <c r="RO496" s="5"/>
      <c r="RP496" s="5"/>
      <c r="RQ496" s="5"/>
      <c r="RR496" s="5"/>
      <c r="RS496" s="5"/>
      <c r="RT496" s="5"/>
      <c r="RU496" s="5"/>
      <c r="RV496" s="5"/>
      <c r="RW496" s="5"/>
      <c r="RX496" s="5"/>
      <c r="RY496" s="5"/>
      <c r="RZ496" s="5"/>
      <c r="SA496" s="5"/>
      <c r="SB496" s="5"/>
      <c r="SC496" s="5"/>
      <c r="SD496" s="5"/>
      <c r="SE496" s="5"/>
      <c r="SF496" s="5"/>
      <c r="SG496" s="5"/>
      <c r="SH496" s="5"/>
      <c r="SI496" s="5"/>
      <c r="SJ496" s="5"/>
      <c r="SK496" s="5"/>
      <c r="SL496" s="5"/>
      <c r="SM496" s="5"/>
      <c r="SN496" s="5"/>
      <c r="SO496" s="5"/>
      <c r="SP496" s="5"/>
      <c r="SQ496" s="5"/>
      <c r="SR496" s="5"/>
      <c r="SS496" s="5"/>
      <c r="ST496" s="5"/>
      <c r="SU496" s="5"/>
      <c r="SV496" s="5"/>
      <c r="SW496" s="5"/>
      <c r="SX496" s="5"/>
      <c r="SY496" s="5"/>
      <c r="SZ496" s="5"/>
      <c r="TA496" s="5"/>
      <c r="TB496" s="5"/>
      <c r="TC496" s="5"/>
      <c r="TD496" s="5"/>
      <c r="TE496" s="5"/>
      <c r="TF496" s="5"/>
      <c r="TG496" s="5"/>
      <c r="TH496" s="5"/>
      <c r="TI496" s="5"/>
      <c r="TJ496" s="5"/>
      <c r="TK496" s="5"/>
      <c r="TL496" s="5"/>
      <c r="TM496" s="5"/>
      <c r="TN496" s="5"/>
      <c r="TO496" s="5"/>
      <c r="TP496" s="5"/>
      <c r="TQ496" s="5"/>
      <c r="TR496" s="5"/>
      <c r="TS496" s="5"/>
      <c r="TT496" s="5"/>
      <c r="TU496" s="5"/>
      <c r="TV496" s="5"/>
      <c r="TW496" s="5"/>
      <c r="TX496" s="5"/>
      <c r="TY496" s="5"/>
      <c r="TZ496" s="5"/>
      <c r="UA496" s="5"/>
      <c r="UB496" s="5"/>
      <c r="UC496" s="5"/>
      <c r="UD496" s="5"/>
      <c r="UE496" s="5"/>
      <c r="UF496" s="5"/>
      <c r="UG496" s="5"/>
      <c r="UH496" s="5"/>
      <c r="UI496" s="5"/>
      <c r="UJ496" s="5"/>
      <c r="UK496" s="5"/>
      <c r="UL496" s="5"/>
      <c r="UM496" s="5"/>
      <c r="UN496" s="5"/>
      <c r="UO496" s="5"/>
      <c r="UP496" s="5"/>
      <c r="UQ496" s="5"/>
      <c r="UR496" s="5"/>
      <c r="US496" s="5"/>
      <c r="UT496" s="5"/>
      <c r="UU496" s="5"/>
      <c r="UV496" s="5"/>
      <c r="UW496" s="5"/>
      <c r="UX496" s="5"/>
      <c r="UY496" s="5"/>
      <c r="UZ496" s="5"/>
      <c r="VA496" s="5"/>
      <c r="VB496" s="5"/>
      <c r="VC496" s="5"/>
      <c r="VD496" s="5"/>
      <c r="VE496" s="5"/>
      <c r="VF496" s="5"/>
      <c r="VG496" s="5"/>
      <c r="VH496" s="5"/>
      <c r="VI496" s="5"/>
      <c r="VJ496" s="5"/>
      <c r="VK496" s="5"/>
      <c r="VL496" s="5"/>
      <c r="VM496" s="5"/>
      <c r="VN496" s="5"/>
      <c r="VO496" s="5"/>
      <c r="VP496" s="5"/>
      <c r="VQ496" s="5"/>
      <c r="VR496" s="5"/>
      <c r="VS496" s="5"/>
      <c r="VT496" s="5"/>
      <c r="VU496" s="5"/>
      <c r="VV496" s="5"/>
      <c r="VW496" s="5"/>
      <c r="VX496" s="5"/>
      <c r="VY496" s="5"/>
      <c r="VZ496" s="5"/>
      <c r="WA496" s="5"/>
      <c r="WB496" s="5"/>
      <c r="WC496" s="5"/>
      <c r="WD496" s="5"/>
      <c r="WE496" s="5"/>
      <c r="WF496" s="5"/>
      <c r="WG496" s="5"/>
      <c r="WH496" s="5"/>
      <c r="WI496" s="5"/>
      <c r="WJ496" s="5"/>
      <c r="WK496" s="5"/>
      <c r="WL496" s="5"/>
      <c r="WM496" s="5"/>
      <c r="WN496" s="5"/>
      <c r="WO496" s="5"/>
      <c r="WP496" s="5"/>
      <c r="WQ496" s="5"/>
      <c r="WR496" s="5"/>
      <c r="WS496" s="5"/>
      <c r="WT496" s="5"/>
      <c r="WU496" s="5"/>
      <c r="WV496" s="5"/>
      <c r="WW496" s="5"/>
      <c r="WX496" s="5"/>
      <c r="WY496" s="5"/>
      <c r="WZ496" s="5"/>
      <c r="XA496" s="5"/>
      <c r="XB496" s="5"/>
      <c r="XC496" s="5"/>
      <c r="XD496" s="5"/>
      <c r="XE496" s="5"/>
      <c r="XF496" s="5"/>
      <c r="XG496" s="5"/>
      <c r="XH496" s="5"/>
      <c r="XI496" s="5"/>
      <c r="XJ496" s="5"/>
      <c r="XK496" s="5"/>
      <c r="XL496" s="5"/>
      <c r="XM496" s="5"/>
      <c r="XN496" s="5"/>
      <c r="XO496" s="5"/>
      <c r="XP496" s="5"/>
      <c r="XQ496" s="5"/>
      <c r="XR496" s="5"/>
      <c r="XS496" s="5"/>
      <c r="XT496" s="5"/>
      <c r="XU496" s="5"/>
      <c r="XV496" s="5"/>
      <c r="XW496" s="5"/>
      <c r="XX496" s="5"/>
      <c r="XY496" s="5"/>
      <c r="XZ496" s="5"/>
      <c r="YA496" s="5"/>
      <c r="YB496" s="5"/>
      <c r="YC496" s="5"/>
      <c r="YD496" s="5"/>
      <c r="YE496" s="5"/>
      <c r="YF496" s="5"/>
      <c r="YG496" s="5"/>
      <c r="YH496" s="5"/>
      <c r="YI496" s="5"/>
      <c r="YJ496" s="5"/>
      <c r="YK496" s="5"/>
      <c r="YL496" s="5"/>
      <c r="YM496" s="5"/>
      <c r="YN496" s="5"/>
      <c r="YO496" s="5"/>
      <c r="YP496" s="5"/>
      <c r="YQ496" s="5"/>
      <c r="YR496" s="5"/>
      <c r="YS496" s="5"/>
      <c r="YT496" s="5"/>
      <c r="YU496" s="5"/>
      <c r="YV496" s="5"/>
      <c r="YW496" s="5"/>
      <c r="YX496" s="5"/>
      <c r="YY496" s="5"/>
      <c r="YZ496" s="5"/>
      <c r="ZA496" s="5"/>
      <c r="ZB496" s="5"/>
      <c r="ZC496" s="5"/>
      <c r="ZD496" s="5"/>
      <c r="ZE496" s="5"/>
      <c r="ZF496" s="5"/>
      <c r="ZG496" s="5"/>
      <c r="ZH496" s="5"/>
      <c r="ZI496" s="5"/>
      <c r="ZJ496" s="5"/>
      <c r="ZK496" s="5"/>
      <c r="ZL496" s="5"/>
      <c r="ZM496" s="5"/>
      <c r="ZN496" s="5"/>
      <c r="ZO496" s="5"/>
      <c r="ZP496" s="5"/>
      <c r="ZQ496" s="5"/>
      <c r="ZR496" s="5"/>
      <c r="ZS496" s="5"/>
      <c r="ZT496" s="5"/>
      <c r="ZU496" s="5"/>
      <c r="ZV496" s="5"/>
      <c r="ZW496" s="5"/>
      <c r="ZX496" s="5"/>
      <c r="ZY496" s="5"/>
      <c r="ZZ496" s="5"/>
      <c r="AAA496" s="5"/>
      <c r="AAB496" s="5"/>
      <c r="AAC496" s="5"/>
      <c r="AAD496" s="5"/>
      <c r="AAE496" s="5"/>
      <c r="AAF496" s="5"/>
      <c r="AAG496" s="5"/>
      <c r="AAH496" s="5"/>
      <c r="AAI496" s="5"/>
      <c r="AAJ496" s="5"/>
      <c r="AAK496" s="5"/>
      <c r="AAL496" s="5"/>
      <c r="AAM496" s="5"/>
      <c r="AAN496" s="5"/>
      <c r="AAO496" s="5"/>
      <c r="AAP496" s="5"/>
      <c r="AAQ496" s="5"/>
      <c r="AAR496" s="5"/>
      <c r="AAS496" s="5"/>
      <c r="AAT496" s="5"/>
      <c r="AAU496" s="5"/>
      <c r="AAV496" s="5"/>
      <c r="AAW496" s="5"/>
      <c r="AAX496" s="5"/>
      <c r="AAY496" s="5"/>
      <c r="AAZ496" s="5"/>
      <c r="ABA496" s="5"/>
      <c r="ABB496" s="5"/>
      <c r="ABC496" s="5"/>
      <c r="ABD496" s="5"/>
      <c r="ABE496" s="5"/>
      <c r="ABF496" s="5"/>
      <c r="ABG496" s="5"/>
      <c r="ABH496" s="5"/>
      <c r="ABI496" s="5"/>
      <c r="ABJ496" s="5"/>
      <c r="ABK496" s="5"/>
      <c r="ABL496" s="5"/>
      <c r="ABM496" s="5"/>
      <c r="ABN496" s="5"/>
      <c r="ABO496" s="5"/>
      <c r="ABP496" s="5"/>
      <c r="ABQ496" s="5"/>
      <c r="ABR496" s="5"/>
      <c r="ABS496" s="5"/>
      <c r="ABT496" s="5"/>
      <c r="ABU496" s="5"/>
      <c r="ABV496" s="5"/>
      <c r="ABW496" s="5"/>
      <c r="ABX496" s="5"/>
      <c r="ABY496" s="5"/>
      <c r="ABZ496" s="5"/>
      <c r="ACA496" s="5"/>
      <c r="ACB496" s="5"/>
      <c r="ACC496" s="5"/>
      <c r="ACD496" s="5"/>
      <c r="ACE496" s="5"/>
      <c r="ACF496" s="5"/>
      <c r="ACG496" s="5"/>
      <c r="ACH496" s="5"/>
      <c r="ACI496" s="5"/>
      <c r="ACJ496" s="5"/>
      <c r="ACK496" s="5"/>
      <c r="ACL496" s="5"/>
      <c r="ACM496" s="5"/>
      <c r="ACN496" s="5"/>
      <c r="ACO496" s="5"/>
      <c r="ACP496" s="5"/>
      <c r="ACQ496" s="5"/>
      <c r="ACR496" s="5"/>
      <c r="ACS496" s="5"/>
      <c r="ACT496" s="5"/>
      <c r="ACU496" s="5"/>
      <c r="ACV496" s="5"/>
      <c r="ACW496" s="5"/>
      <c r="ACX496" s="5"/>
      <c r="ACY496" s="5"/>
      <c r="ACZ496" s="5"/>
      <c r="ADA496" s="5"/>
      <c r="ADB496" s="5"/>
      <c r="ADC496" s="5"/>
      <c r="ADD496" s="5"/>
      <c r="ADE496" s="5"/>
      <c r="ADF496" s="5"/>
      <c r="ADG496" s="5"/>
      <c r="ADH496" s="5"/>
      <c r="ADI496" s="5"/>
      <c r="ADJ496" s="5"/>
      <c r="ADK496" s="5"/>
      <c r="ADL496" s="5"/>
      <c r="ADM496" s="5"/>
      <c r="ADN496" s="5"/>
      <c r="ADO496" s="5"/>
      <c r="ADP496" s="5"/>
      <c r="ADQ496" s="5"/>
      <c r="ADR496" s="5"/>
      <c r="ADS496" s="5"/>
      <c r="ADT496" s="5"/>
      <c r="ADU496" s="5"/>
      <c r="ADV496" s="5"/>
      <c r="ADW496" s="5"/>
      <c r="ADX496" s="5"/>
      <c r="ADY496" s="5"/>
      <c r="ADZ496" s="5"/>
      <c r="AEA496" s="5"/>
      <c r="AEB496" s="5"/>
      <c r="AEC496" s="5"/>
      <c r="AED496" s="5"/>
      <c r="AEE496" s="5"/>
      <c r="AEF496" s="5"/>
      <c r="AEG496" s="5"/>
      <c r="AEH496" s="5"/>
      <c r="AEI496" s="5"/>
      <c r="AEJ496" s="5"/>
      <c r="AEK496" s="5"/>
      <c r="AEL496" s="5"/>
      <c r="AEM496" s="5"/>
      <c r="AEN496" s="5"/>
      <c r="AEO496" s="5"/>
      <c r="AEP496" s="5"/>
      <c r="AEQ496" s="5"/>
      <c r="AER496" s="5"/>
      <c r="AES496" s="5"/>
      <c r="AET496" s="5"/>
      <c r="AEU496" s="5"/>
      <c r="AEV496" s="5"/>
      <c r="AEW496" s="5"/>
      <c r="AEX496" s="5"/>
      <c r="AEY496" s="5"/>
      <c r="AEZ496" s="5"/>
      <c r="AFA496" s="5"/>
      <c r="AFB496" s="5"/>
      <c r="AFC496" s="5"/>
      <c r="AFD496" s="5"/>
      <c r="AFE496" s="5"/>
      <c r="AFF496" s="5"/>
      <c r="AFG496" s="5"/>
      <c r="AFH496" s="5"/>
      <c r="AFI496" s="5"/>
      <c r="AFJ496" s="5"/>
      <c r="AFK496" s="5"/>
      <c r="AFL496" s="5"/>
      <c r="AFM496" s="5"/>
      <c r="AFN496" s="5"/>
      <c r="AFO496" s="5"/>
      <c r="AFP496" s="5"/>
      <c r="AFQ496" s="5"/>
      <c r="AFR496" s="5"/>
      <c r="AFS496" s="5"/>
      <c r="AFT496" s="5"/>
      <c r="AFU496" s="5"/>
      <c r="AFV496" s="5"/>
      <c r="AFW496" s="5"/>
      <c r="AFX496" s="5"/>
      <c r="AFY496" s="5"/>
      <c r="AFZ496" s="5"/>
      <c r="AGA496" s="5"/>
      <c r="AGB496" s="5"/>
      <c r="AGC496" s="5"/>
      <c r="AGD496" s="5"/>
      <c r="AGE496" s="5"/>
      <c r="AGF496" s="5"/>
      <c r="AGG496" s="5"/>
      <c r="AGH496" s="5"/>
      <c r="AGI496" s="5"/>
      <c r="AGJ496" s="5"/>
      <c r="AGK496" s="5"/>
      <c r="AGL496" s="5"/>
      <c r="AGM496" s="5"/>
      <c r="AGN496" s="5"/>
      <c r="AGO496" s="5"/>
      <c r="AGP496" s="5"/>
      <c r="AGQ496" s="5"/>
      <c r="AGR496" s="5"/>
      <c r="AGS496" s="5"/>
      <c r="AGT496" s="5"/>
      <c r="AGU496" s="5"/>
      <c r="AGV496" s="5"/>
      <c r="AGW496" s="5"/>
      <c r="AGX496" s="5"/>
      <c r="AGY496" s="5"/>
      <c r="AGZ496" s="5"/>
      <c r="AHA496" s="5"/>
      <c r="AHB496" s="5"/>
      <c r="AHC496" s="5"/>
      <c r="AHD496" s="5"/>
      <c r="AHE496" s="5"/>
      <c r="AHF496" s="5"/>
      <c r="AHG496" s="5"/>
      <c r="AHH496" s="5"/>
      <c r="AHI496" s="5"/>
      <c r="AHJ496" s="5"/>
      <c r="AHK496" s="5"/>
      <c r="AHL496" s="5"/>
      <c r="AHM496" s="5"/>
      <c r="AHN496" s="5"/>
      <c r="AHO496" s="5"/>
      <c r="AHP496" s="5"/>
      <c r="AHQ496" s="5"/>
      <c r="AHR496" s="5"/>
      <c r="AHS496" s="5"/>
      <c r="AHT496" s="5"/>
      <c r="AHU496" s="5"/>
      <c r="AHV496" s="5"/>
      <c r="AHW496" s="5"/>
      <c r="AHX496" s="5"/>
      <c r="AHY496" s="5"/>
      <c r="AHZ496" s="5"/>
      <c r="AIA496" s="5"/>
      <c r="AIB496" s="5"/>
      <c r="AIC496" s="5"/>
      <c r="AID496" s="5"/>
      <c r="AIE496" s="5"/>
      <c r="AIF496" s="5"/>
      <c r="AIG496" s="5"/>
      <c r="AIH496" s="5"/>
      <c r="AII496" s="5"/>
      <c r="AIJ496" s="5"/>
      <c r="AIK496" s="5"/>
      <c r="AIL496" s="5"/>
      <c r="AIM496" s="5"/>
      <c r="AIN496" s="5"/>
      <c r="AIO496" s="5"/>
      <c r="AIP496" s="5"/>
      <c r="AIQ496" s="5"/>
      <c r="AIR496" s="5"/>
      <c r="AIS496" s="5"/>
      <c r="AIT496" s="5"/>
      <c r="AIU496" s="5"/>
      <c r="AIV496" s="5"/>
      <c r="AIW496" s="5"/>
      <c r="AIX496" s="5"/>
      <c r="AIY496" s="5"/>
      <c r="AIZ496" s="5"/>
      <c r="AJA496" s="5"/>
      <c r="AJB496" s="5"/>
      <c r="AJC496" s="5"/>
      <c r="AJD496" s="5"/>
      <c r="AJE496" s="5"/>
      <c r="AJF496" s="5"/>
      <c r="AJG496" s="5"/>
      <c r="AJH496" s="5"/>
      <c r="AJI496" s="5"/>
      <c r="AJJ496" s="5"/>
      <c r="AJK496" s="5"/>
      <c r="AJL496" s="5"/>
      <c r="AJM496" s="5"/>
      <c r="AJN496" s="5"/>
      <c r="AJO496" s="5"/>
      <c r="AJP496" s="5"/>
      <c r="AJQ496" s="5"/>
      <c r="AJR496" s="5"/>
      <c r="AJS496" s="5"/>
      <c r="AJT496" s="5"/>
      <c r="AJU496" s="5"/>
      <c r="AJV496" s="5"/>
      <c r="AJW496" s="5"/>
      <c r="AJX496" s="5"/>
      <c r="AJY496" s="5"/>
      <c r="AJZ496" s="5"/>
      <c r="AKA496" s="5"/>
      <c r="AKB496" s="5"/>
      <c r="AKC496" s="5"/>
      <c r="AKD496" s="5"/>
      <c r="AKE496" s="5"/>
      <c r="AKF496" s="5"/>
      <c r="AKG496" s="5"/>
      <c r="AKH496" s="5"/>
      <c r="AKI496" s="5"/>
      <c r="AKJ496" s="5"/>
      <c r="AKK496" s="5"/>
      <c r="AKL496" s="5"/>
      <c r="AKM496" s="5"/>
      <c r="AKN496" s="5"/>
      <c r="AKO496" s="5"/>
      <c r="AKP496" s="5"/>
      <c r="AKQ496" s="5"/>
      <c r="AKR496" s="5"/>
      <c r="AKS496" s="5"/>
      <c r="AKT496" s="5"/>
      <c r="AKU496" s="5"/>
      <c r="AKV496" s="5"/>
      <c r="AKW496" s="5"/>
      <c r="AKX496" s="5"/>
      <c r="AKY496" s="5"/>
      <c r="AKZ496" s="5"/>
      <c r="ALA496" s="5"/>
      <c r="ALB496" s="5"/>
      <c r="ALC496" s="5"/>
      <c r="ALD496" s="5"/>
      <c r="ALE496" s="5"/>
      <c r="ALF496" s="5"/>
      <c r="ALG496" s="5"/>
      <c r="ALH496" s="5"/>
      <c r="ALI496" s="5"/>
      <c r="ALJ496" s="5"/>
      <c r="ALK496" s="5"/>
      <c r="ALL496" s="5"/>
      <c r="ALM496" s="5"/>
      <c r="ALN496" s="5"/>
      <c r="ALO496" s="5"/>
      <c r="ALP496" s="5"/>
      <c r="ALQ496" s="5"/>
      <c r="ALR496" s="5"/>
      <c r="ALS496" s="5"/>
      <c r="ALT496" s="5"/>
      <c r="ALU496" s="5"/>
      <c r="ALV496" s="5"/>
      <c r="ALW496" s="5"/>
      <c r="ALX496" s="5"/>
      <c r="ALY496" s="5"/>
      <c r="ALZ496" s="5"/>
      <c r="AMA496" s="5"/>
      <c r="AMB496" s="5"/>
      <c r="AMC496" s="5"/>
      <c r="AMD496" s="5"/>
      <c r="AME496" s="5"/>
      <c r="AMF496" s="5"/>
      <c r="AMG496" s="5"/>
      <c r="AMH496" s="5"/>
      <c r="AMI496" s="5"/>
      <c r="AMJ496" s="5"/>
      <c r="AMK496" s="5"/>
    </row>
    <row r="497" spans="1:1025" ht="62.25" customHeight="1">
      <c r="A497" s="43">
        <v>1</v>
      </c>
      <c r="B497" s="117" t="s">
        <v>762</v>
      </c>
      <c r="C497" s="126">
        <v>1928</v>
      </c>
      <c r="D497" s="126">
        <v>2008</v>
      </c>
      <c r="E497" s="189" t="s">
        <v>763</v>
      </c>
      <c r="F497" s="126">
        <v>2</v>
      </c>
      <c r="G497" s="126">
        <v>1</v>
      </c>
      <c r="H497" s="295">
        <v>189.1</v>
      </c>
      <c r="I497" s="295">
        <v>189.1</v>
      </c>
      <c r="J497" s="295">
        <v>161.62</v>
      </c>
      <c r="K497" s="323">
        <v>10</v>
      </c>
      <c r="L497" s="295">
        <v>574357.21</v>
      </c>
      <c r="M497" s="133" t="s">
        <v>37</v>
      </c>
      <c r="N497" s="133" t="s">
        <v>37</v>
      </c>
      <c r="O497" s="133" t="s">
        <v>37</v>
      </c>
      <c r="P497" s="135">
        <v>574357.21</v>
      </c>
      <c r="Q497" s="133" t="s">
        <v>37</v>
      </c>
      <c r="R497" s="44" t="s">
        <v>592</v>
      </c>
      <c r="S497" s="64">
        <v>3037.32</v>
      </c>
      <c r="T497" s="64">
        <v>3590.93</v>
      </c>
      <c r="U497" s="43">
        <v>2016</v>
      </c>
      <c r="V497" s="11">
        <v>3</v>
      </c>
      <c r="W497" s="1">
        <v>1</v>
      </c>
    </row>
    <row r="498" spans="1:1025" ht="82.5" customHeight="1">
      <c r="A498" s="45">
        <f>A497+1</f>
        <v>2</v>
      </c>
      <c r="B498" s="117" t="s">
        <v>764</v>
      </c>
      <c r="C498" s="118">
        <v>1965</v>
      </c>
      <c r="D498" s="118"/>
      <c r="E498" s="186" t="s">
        <v>350</v>
      </c>
      <c r="F498" s="118">
        <v>2</v>
      </c>
      <c r="G498" s="118">
        <v>2</v>
      </c>
      <c r="H498" s="318">
        <v>535.70000000000005</v>
      </c>
      <c r="I498" s="318">
        <v>474.1</v>
      </c>
      <c r="J498" s="318">
        <v>312.89999999999998</v>
      </c>
      <c r="K498" s="297">
        <v>30</v>
      </c>
      <c r="L498" s="318">
        <v>4329930.84</v>
      </c>
      <c r="M498" s="133" t="s">
        <v>37</v>
      </c>
      <c r="N498" s="133" t="s">
        <v>37</v>
      </c>
      <c r="O498" s="133" t="s">
        <v>37</v>
      </c>
      <c r="P498" s="133">
        <v>4329930.84</v>
      </c>
      <c r="Q498" s="133" t="s">
        <v>37</v>
      </c>
      <c r="R498" s="44" t="s">
        <v>765</v>
      </c>
      <c r="S498" s="49">
        <v>9132.9500000000007</v>
      </c>
      <c r="T498" s="49">
        <v>9563.18</v>
      </c>
      <c r="U498" s="45">
        <v>2016</v>
      </c>
      <c r="V498" s="11">
        <v>5</v>
      </c>
      <c r="W498" s="1">
        <v>1</v>
      </c>
    </row>
    <row r="499" spans="1:1025" ht="162.75" customHeight="1">
      <c r="A499" s="45">
        <f>A498+1</f>
        <v>3</v>
      </c>
      <c r="B499" s="117" t="s">
        <v>766</v>
      </c>
      <c r="C499" s="118">
        <v>1907</v>
      </c>
      <c r="D499" s="118"/>
      <c r="E499" s="186" t="s">
        <v>330</v>
      </c>
      <c r="F499" s="118">
        <v>2</v>
      </c>
      <c r="G499" s="118">
        <v>4</v>
      </c>
      <c r="H499" s="318">
        <v>511.2</v>
      </c>
      <c r="I499" s="318">
        <v>477.3</v>
      </c>
      <c r="J499" s="318">
        <v>129</v>
      </c>
      <c r="K499" s="297">
        <v>6</v>
      </c>
      <c r="L499" s="318">
        <v>4368302.3</v>
      </c>
      <c r="M499" s="133" t="s">
        <v>37</v>
      </c>
      <c r="N499" s="133" t="s">
        <v>37</v>
      </c>
      <c r="O499" s="133" t="s">
        <v>37</v>
      </c>
      <c r="P499" s="133">
        <v>4368302.3</v>
      </c>
      <c r="Q499" s="133" t="s">
        <v>37</v>
      </c>
      <c r="R499" s="44" t="s">
        <v>767</v>
      </c>
      <c r="S499" s="49">
        <v>9152.11</v>
      </c>
      <c r="T499" s="49">
        <v>13413</v>
      </c>
      <c r="U499" s="45">
        <v>2016</v>
      </c>
      <c r="V499" s="11">
        <v>7</v>
      </c>
      <c r="W499" s="1">
        <v>1</v>
      </c>
    </row>
    <row r="500" spans="1:1025" ht="83.25" customHeight="1">
      <c r="A500" s="45">
        <f>A499+1</f>
        <v>4</v>
      </c>
      <c r="B500" s="117" t="s">
        <v>768</v>
      </c>
      <c r="C500" s="118">
        <v>1961</v>
      </c>
      <c r="D500" s="118"/>
      <c r="E500" s="186" t="s">
        <v>330</v>
      </c>
      <c r="F500" s="118">
        <v>2</v>
      </c>
      <c r="G500" s="118">
        <v>1</v>
      </c>
      <c r="H500" s="318">
        <v>398.4</v>
      </c>
      <c r="I500" s="318">
        <v>374.7</v>
      </c>
      <c r="J500" s="318">
        <v>131.61000000000001</v>
      </c>
      <c r="K500" s="297">
        <v>21</v>
      </c>
      <c r="L500" s="318">
        <v>6001226.3600000003</v>
      </c>
      <c r="M500" s="133" t="s">
        <v>37</v>
      </c>
      <c r="N500" s="133" t="s">
        <v>37</v>
      </c>
      <c r="O500" s="133" t="s">
        <v>37</v>
      </c>
      <c r="P500" s="133">
        <v>6001226.3600000003</v>
      </c>
      <c r="Q500" s="133" t="s">
        <v>37</v>
      </c>
      <c r="R500" s="44" t="s">
        <v>769</v>
      </c>
      <c r="S500" s="49">
        <v>16016.08</v>
      </c>
      <c r="T500" s="49">
        <v>16228.47</v>
      </c>
      <c r="U500" s="45">
        <v>2016</v>
      </c>
      <c r="V500" s="11">
        <v>6</v>
      </c>
      <c r="W500" s="1">
        <v>1</v>
      </c>
    </row>
    <row r="501" spans="1:1025" ht="85.5" customHeight="1">
      <c r="A501" s="45">
        <f>A500+1</f>
        <v>5</v>
      </c>
      <c r="B501" s="117" t="s">
        <v>770</v>
      </c>
      <c r="C501" s="118">
        <v>1957</v>
      </c>
      <c r="D501" s="118"/>
      <c r="E501" s="186" t="s">
        <v>330</v>
      </c>
      <c r="F501" s="118">
        <v>2</v>
      </c>
      <c r="G501" s="118">
        <v>2</v>
      </c>
      <c r="H501" s="318">
        <v>457.9</v>
      </c>
      <c r="I501" s="318">
        <v>433.9</v>
      </c>
      <c r="J501" s="318">
        <v>368.2</v>
      </c>
      <c r="K501" s="297">
        <v>18</v>
      </c>
      <c r="L501" s="318">
        <v>5053968.2699999996</v>
      </c>
      <c r="M501" s="133" t="s">
        <v>37</v>
      </c>
      <c r="N501" s="133" t="s">
        <v>37</v>
      </c>
      <c r="O501" s="133" t="s">
        <v>37</v>
      </c>
      <c r="P501" s="135">
        <v>5053968.2699999996</v>
      </c>
      <c r="Q501" s="133" t="s">
        <v>37</v>
      </c>
      <c r="R501" s="44" t="s">
        <v>771</v>
      </c>
      <c r="S501" s="49">
        <v>11647.77</v>
      </c>
      <c r="T501" s="49">
        <v>11691.85</v>
      </c>
      <c r="U501" s="45">
        <v>2016</v>
      </c>
      <c r="V501" s="11">
        <v>5</v>
      </c>
      <c r="W501" s="1">
        <v>1</v>
      </c>
    </row>
    <row r="502" spans="1:1025" ht="81.75" customHeight="1">
      <c r="A502" s="45">
        <f>A501+1</f>
        <v>6</v>
      </c>
      <c r="B502" s="117" t="s">
        <v>772</v>
      </c>
      <c r="C502" s="118">
        <v>1938</v>
      </c>
      <c r="D502" s="118"/>
      <c r="E502" s="186" t="s">
        <v>330</v>
      </c>
      <c r="F502" s="118">
        <v>1</v>
      </c>
      <c r="G502" s="118">
        <v>2</v>
      </c>
      <c r="H502" s="318">
        <v>537.79999999999995</v>
      </c>
      <c r="I502" s="318">
        <v>485.2</v>
      </c>
      <c r="J502" s="318">
        <v>392.62</v>
      </c>
      <c r="K502" s="297">
        <v>13</v>
      </c>
      <c r="L502" s="318">
        <v>4406026.1500000004</v>
      </c>
      <c r="M502" s="133" t="s">
        <v>37</v>
      </c>
      <c r="N502" s="133" t="s">
        <v>37</v>
      </c>
      <c r="O502" s="133" t="s">
        <v>37</v>
      </c>
      <c r="P502" s="135">
        <v>4406026.1500000004</v>
      </c>
      <c r="Q502" s="133" t="s">
        <v>37</v>
      </c>
      <c r="R502" s="44" t="s">
        <v>765</v>
      </c>
      <c r="S502" s="71">
        <v>9080.85</v>
      </c>
      <c r="T502" s="71">
        <v>9358.84</v>
      </c>
      <c r="U502" s="45">
        <v>2016</v>
      </c>
      <c r="V502" s="11">
        <v>5</v>
      </c>
      <c r="W502" s="1">
        <v>1</v>
      </c>
    </row>
    <row r="503" spans="1:1025" s="5" customFormat="1" ht="35.25" customHeight="1">
      <c r="A503" s="257" t="s">
        <v>773</v>
      </c>
      <c r="B503" s="258"/>
      <c r="C503" s="258"/>
      <c r="D503" s="258"/>
      <c r="E503" s="258"/>
      <c r="F503" s="258"/>
      <c r="G503" s="259"/>
      <c r="H503" s="328">
        <v>2630.1</v>
      </c>
      <c r="I503" s="327">
        <v>2434.3000000000002</v>
      </c>
      <c r="J503" s="327">
        <v>1364.34</v>
      </c>
      <c r="K503" s="333">
        <v>98</v>
      </c>
      <c r="L503" s="327">
        <f>SUM(L497:L502)</f>
        <v>24733811.129999999</v>
      </c>
      <c r="M503" s="75">
        <v>0</v>
      </c>
      <c r="N503" s="75">
        <v>0</v>
      </c>
      <c r="O503" s="75">
        <v>0</v>
      </c>
      <c r="P503" s="74">
        <f>SUM(P497:P502)</f>
        <v>24733811.129999999</v>
      </c>
      <c r="Q503" s="75">
        <v>0</v>
      </c>
      <c r="R503" s="77" t="s">
        <v>105</v>
      </c>
      <c r="S503" s="75" t="s">
        <v>105</v>
      </c>
      <c r="T503" s="218" t="s">
        <v>105</v>
      </c>
      <c r="U503" s="76" t="s">
        <v>105</v>
      </c>
      <c r="V503" s="18"/>
    </row>
    <row r="504" spans="1:1025" s="172" customFormat="1" ht="25.5" customHeight="1">
      <c r="A504" s="256" t="s">
        <v>774</v>
      </c>
      <c r="B504" s="256"/>
      <c r="C504" s="256"/>
      <c r="D504" s="256"/>
      <c r="E504" s="256"/>
      <c r="F504" s="256"/>
      <c r="G504" s="256"/>
      <c r="H504" s="256"/>
      <c r="I504" s="256"/>
      <c r="J504" s="256"/>
      <c r="K504" s="256"/>
      <c r="L504" s="256"/>
      <c r="M504" s="256"/>
      <c r="N504" s="256"/>
      <c r="O504" s="256"/>
      <c r="P504" s="256"/>
      <c r="Q504" s="256"/>
      <c r="R504" s="256"/>
      <c r="S504" s="256"/>
      <c r="T504" s="256"/>
      <c r="U504" s="256"/>
      <c r="V504" s="18"/>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c r="BV504" s="5"/>
      <c r="BW504" s="5"/>
      <c r="BX504" s="5"/>
      <c r="BY504" s="5"/>
      <c r="BZ504" s="5"/>
      <c r="CA504" s="5"/>
      <c r="CB504" s="5"/>
      <c r="CC504" s="5"/>
      <c r="CD504" s="5"/>
      <c r="CE504" s="5"/>
      <c r="CF504" s="5"/>
      <c r="CG504" s="5"/>
      <c r="CH504" s="5"/>
      <c r="CI504" s="5"/>
      <c r="CJ504" s="5"/>
      <c r="CK504" s="5"/>
      <c r="CL504" s="5"/>
      <c r="CM504" s="5"/>
      <c r="CN504" s="5"/>
      <c r="CO504" s="5"/>
      <c r="CP504" s="5"/>
      <c r="CQ504" s="5"/>
      <c r="CR504" s="5"/>
      <c r="CS504" s="5"/>
      <c r="CT504" s="5"/>
      <c r="CU504" s="5"/>
      <c r="CV504" s="5"/>
      <c r="CW504" s="5"/>
      <c r="CX504" s="5"/>
      <c r="CY504" s="5"/>
      <c r="CZ504" s="5"/>
      <c r="DA504" s="5"/>
      <c r="DB504" s="5"/>
      <c r="DC504" s="5"/>
      <c r="DD504" s="5"/>
      <c r="DE504" s="5"/>
      <c r="DF504" s="5"/>
      <c r="DG504" s="5"/>
      <c r="DH504" s="5"/>
      <c r="DI504" s="5"/>
      <c r="DJ504" s="5"/>
      <c r="DK504" s="5"/>
      <c r="DL504" s="5"/>
      <c r="DM504" s="5"/>
      <c r="DN504" s="5"/>
      <c r="DO504" s="5"/>
      <c r="DP504" s="5"/>
      <c r="DQ504" s="5"/>
      <c r="DR504" s="5"/>
      <c r="DS504" s="5"/>
      <c r="DT504" s="5"/>
      <c r="DU504" s="5"/>
      <c r="DV504" s="5"/>
      <c r="DW504" s="5"/>
      <c r="DX504" s="5"/>
      <c r="DY504" s="5"/>
      <c r="DZ504" s="5"/>
      <c r="EA504" s="5"/>
      <c r="EB504" s="5"/>
      <c r="EC504" s="5"/>
      <c r="ED504" s="5"/>
      <c r="EE504" s="5"/>
      <c r="EF504" s="5"/>
      <c r="EG504" s="5"/>
      <c r="EH504" s="5"/>
      <c r="EI504" s="5"/>
      <c r="EJ504" s="5"/>
      <c r="EK504" s="5"/>
      <c r="EL504" s="5"/>
      <c r="EM504" s="5"/>
      <c r="EN504" s="5"/>
      <c r="EO504" s="5"/>
      <c r="EP504" s="5"/>
      <c r="EQ504" s="5"/>
      <c r="ER504" s="5"/>
      <c r="ES504" s="5"/>
      <c r="ET504" s="5"/>
      <c r="EU504" s="5"/>
      <c r="EV504" s="5"/>
      <c r="EW504" s="5"/>
      <c r="EX504" s="5"/>
      <c r="EY504" s="5"/>
      <c r="EZ504" s="5"/>
      <c r="FA504" s="5"/>
      <c r="FB504" s="5"/>
      <c r="FC504" s="5"/>
      <c r="FD504" s="5"/>
      <c r="FE504" s="5"/>
      <c r="FF504" s="5"/>
      <c r="FG504" s="5"/>
      <c r="FH504" s="5"/>
      <c r="FI504" s="5"/>
      <c r="FJ504" s="5"/>
      <c r="FK504" s="5"/>
      <c r="FL504" s="5"/>
      <c r="FM504" s="5"/>
      <c r="FN504" s="5"/>
      <c r="FO504" s="5"/>
      <c r="FP504" s="5"/>
      <c r="FQ504" s="5"/>
      <c r="FR504" s="5"/>
      <c r="FS504" s="5"/>
      <c r="FT504" s="5"/>
      <c r="FU504" s="5"/>
      <c r="FV504" s="5"/>
      <c r="FW504" s="5"/>
      <c r="FX504" s="5"/>
      <c r="FY504" s="5"/>
      <c r="FZ504" s="5"/>
      <c r="GA504" s="5"/>
      <c r="GB504" s="5"/>
      <c r="GC504" s="5"/>
      <c r="GD504" s="5"/>
      <c r="GE504" s="5"/>
      <c r="GF504" s="5"/>
      <c r="GG504" s="5"/>
      <c r="GH504" s="5"/>
      <c r="GI504" s="5"/>
      <c r="GJ504" s="5"/>
      <c r="GK504" s="5"/>
      <c r="GL504" s="5"/>
      <c r="GM504" s="5"/>
      <c r="GN504" s="5"/>
      <c r="GO504" s="5"/>
      <c r="GP504" s="5"/>
      <c r="GQ504" s="5"/>
      <c r="GR504" s="5"/>
      <c r="GS504" s="5"/>
      <c r="GT504" s="5"/>
      <c r="GU504" s="5"/>
      <c r="GV504" s="5"/>
      <c r="GW504" s="5"/>
      <c r="GX504" s="5"/>
      <c r="GY504" s="5"/>
      <c r="GZ504" s="5"/>
      <c r="HA504" s="5"/>
      <c r="HB504" s="5"/>
      <c r="HC504" s="5"/>
      <c r="HD504" s="5"/>
      <c r="HE504" s="5"/>
      <c r="HF504" s="5"/>
      <c r="HG504" s="5"/>
      <c r="HH504" s="5"/>
      <c r="HI504" s="5"/>
      <c r="HJ504" s="5"/>
      <c r="HK504" s="5"/>
      <c r="HL504" s="5"/>
      <c r="HM504" s="5"/>
      <c r="HN504" s="5"/>
      <c r="HO504" s="5"/>
      <c r="HP504" s="5"/>
      <c r="HQ504" s="5"/>
      <c r="HR504" s="5"/>
      <c r="HS504" s="5"/>
      <c r="HT504" s="5"/>
      <c r="HU504" s="5"/>
      <c r="HV504" s="5"/>
      <c r="HW504" s="5"/>
      <c r="HX504" s="5"/>
      <c r="HY504" s="5"/>
      <c r="HZ504" s="5"/>
      <c r="IA504" s="5"/>
      <c r="IB504" s="5"/>
      <c r="IC504" s="5"/>
      <c r="ID504" s="5"/>
      <c r="IE504" s="5"/>
      <c r="IF504" s="5"/>
      <c r="IG504" s="5"/>
      <c r="IH504" s="5"/>
      <c r="II504" s="5"/>
      <c r="IJ504" s="5"/>
      <c r="IK504" s="5"/>
      <c r="IL504" s="5"/>
      <c r="IM504" s="5"/>
      <c r="IN504" s="5"/>
      <c r="IO504" s="5"/>
      <c r="IP504" s="5"/>
      <c r="IQ504" s="5"/>
      <c r="IR504" s="5"/>
      <c r="IS504" s="5"/>
      <c r="IT504" s="5"/>
      <c r="IU504" s="5"/>
      <c r="IV504" s="5"/>
      <c r="IW504" s="5"/>
      <c r="IX504" s="5"/>
      <c r="IY504" s="5"/>
      <c r="IZ504" s="5"/>
      <c r="JA504" s="5"/>
      <c r="JB504" s="5"/>
      <c r="JC504" s="5"/>
      <c r="JD504" s="5"/>
      <c r="JE504" s="5"/>
      <c r="JF504" s="5"/>
      <c r="JG504" s="5"/>
      <c r="JH504" s="5"/>
      <c r="JI504" s="5"/>
      <c r="JJ504" s="5"/>
      <c r="JK504" s="5"/>
      <c r="JL504" s="5"/>
      <c r="JM504" s="5"/>
      <c r="JN504" s="5"/>
      <c r="JO504" s="5"/>
      <c r="JP504" s="5"/>
      <c r="JQ504" s="5"/>
      <c r="JR504" s="5"/>
      <c r="JS504" s="5"/>
      <c r="JT504" s="5"/>
      <c r="JU504" s="5"/>
      <c r="JV504" s="5"/>
      <c r="JW504" s="5"/>
      <c r="JX504" s="5"/>
      <c r="JY504" s="5"/>
      <c r="JZ504" s="5"/>
      <c r="KA504" s="5"/>
      <c r="KB504" s="5"/>
      <c r="KC504" s="5"/>
      <c r="KD504" s="5"/>
      <c r="KE504" s="5"/>
      <c r="KF504" s="5"/>
      <c r="KG504" s="5"/>
      <c r="KH504" s="5"/>
      <c r="KI504" s="5"/>
      <c r="KJ504" s="5"/>
      <c r="KK504" s="5"/>
      <c r="KL504" s="5"/>
      <c r="KM504" s="5"/>
      <c r="KN504" s="5"/>
      <c r="KO504" s="5"/>
      <c r="KP504" s="5"/>
      <c r="KQ504" s="5"/>
      <c r="KR504" s="5"/>
      <c r="KS504" s="5"/>
      <c r="KT504" s="5"/>
      <c r="KU504" s="5"/>
      <c r="KV504" s="5"/>
      <c r="KW504" s="5"/>
      <c r="KX504" s="5"/>
      <c r="KY504" s="5"/>
      <c r="KZ504" s="5"/>
      <c r="LA504" s="5"/>
      <c r="LB504" s="5"/>
      <c r="LC504" s="5"/>
      <c r="LD504" s="5"/>
      <c r="LE504" s="5"/>
      <c r="LF504" s="5"/>
      <c r="LG504" s="5"/>
      <c r="LH504" s="5"/>
      <c r="LI504" s="5"/>
      <c r="LJ504" s="5"/>
      <c r="LK504" s="5"/>
      <c r="LL504" s="5"/>
      <c r="LM504" s="5"/>
      <c r="LN504" s="5"/>
      <c r="LO504" s="5"/>
      <c r="LP504" s="5"/>
      <c r="LQ504" s="5"/>
      <c r="LR504" s="5"/>
      <c r="LS504" s="5"/>
      <c r="LT504" s="5"/>
      <c r="LU504" s="5"/>
      <c r="LV504" s="5"/>
      <c r="LW504" s="5"/>
      <c r="LX504" s="5"/>
      <c r="LY504" s="5"/>
      <c r="LZ504" s="5"/>
      <c r="MA504" s="5"/>
      <c r="MB504" s="5"/>
      <c r="MC504" s="5"/>
      <c r="MD504" s="5"/>
      <c r="ME504" s="5"/>
      <c r="MF504" s="5"/>
      <c r="MG504" s="5"/>
      <c r="MH504" s="5"/>
      <c r="MI504" s="5"/>
      <c r="MJ504" s="5"/>
      <c r="MK504" s="5"/>
      <c r="ML504" s="5"/>
      <c r="MM504" s="5"/>
      <c r="MN504" s="5"/>
      <c r="MO504" s="5"/>
      <c r="MP504" s="5"/>
      <c r="MQ504" s="5"/>
      <c r="MR504" s="5"/>
      <c r="MS504" s="5"/>
      <c r="MT504" s="5"/>
      <c r="MU504" s="5"/>
      <c r="MV504" s="5"/>
      <c r="MW504" s="5"/>
      <c r="MX504" s="5"/>
      <c r="MY504" s="5"/>
      <c r="MZ504" s="5"/>
      <c r="NA504" s="5"/>
      <c r="NB504" s="5"/>
      <c r="NC504" s="5"/>
      <c r="ND504" s="5"/>
      <c r="NE504" s="5"/>
      <c r="NF504" s="5"/>
      <c r="NG504" s="5"/>
      <c r="NH504" s="5"/>
      <c r="NI504" s="5"/>
      <c r="NJ504" s="5"/>
      <c r="NK504" s="5"/>
      <c r="NL504" s="5"/>
      <c r="NM504" s="5"/>
      <c r="NN504" s="5"/>
      <c r="NO504" s="5"/>
      <c r="NP504" s="5"/>
      <c r="NQ504" s="5"/>
      <c r="NR504" s="5"/>
      <c r="NS504" s="5"/>
      <c r="NT504" s="5"/>
      <c r="NU504" s="5"/>
      <c r="NV504" s="5"/>
      <c r="NW504" s="5"/>
      <c r="NX504" s="5"/>
      <c r="NY504" s="5"/>
      <c r="NZ504" s="5"/>
      <c r="OA504" s="5"/>
      <c r="OB504" s="5"/>
      <c r="OC504" s="5"/>
      <c r="OD504" s="5"/>
      <c r="OE504" s="5"/>
      <c r="OF504" s="5"/>
      <c r="OG504" s="5"/>
      <c r="OH504" s="5"/>
      <c r="OI504" s="5"/>
      <c r="OJ504" s="5"/>
      <c r="OK504" s="5"/>
      <c r="OL504" s="5"/>
      <c r="OM504" s="5"/>
      <c r="ON504" s="5"/>
      <c r="OO504" s="5"/>
      <c r="OP504" s="5"/>
      <c r="OQ504" s="5"/>
      <c r="OR504" s="5"/>
      <c r="OS504" s="5"/>
      <c r="OT504" s="5"/>
      <c r="OU504" s="5"/>
      <c r="OV504" s="5"/>
      <c r="OW504" s="5"/>
      <c r="OX504" s="5"/>
      <c r="OY504" s="5"/>
      <c r="OZ504" s="5"/>
      <c r="PA504" s="5"/>
      <c r="PB504" s="5"/>
      <c r="PC504" s="5"/>
      <c r="PD504" s="5"/>
      <c r="PE504" s="5"/>
      <c r="PF504" s="5"/>
      <c r="PG504" s="5"/>
      <c r="PH504" s="5"/>
      <c r="PI504" s="5"/>
      <c r="PJ504" s="5"/>
      <c r="PK504" s="5"/>
      <c r="PL504" s="5"/>
      <c r="PM504" s="5"/>
      <c r="PN504" s="5"/>
      <c r="PO504" s="5"/>
      <c r="PP504" s="5"/>
      <c r="PQ504" s="5"/>
      <c r="PR504" s="5"/>
      <c r="PS504" s="5"/>
      <c r="PT504" s="5"/>
      <c r="PU504" s="5"/>
      <c r="PV504" s="5"/>
      <c r="PW504" s="5"/>
      <c r="PX504" s="5"/>
      <c r="PY504" s="5"/>
      <c r="PZ504" s="5"/>
      <c r="QA504" s="5"/>
      <c r="QB504" s="5"/>
      <c r="QC504" s="5"/>
      <c r="QD504" s="5"/>
      <c r="QE504" s="5"/>
      <c r="QF504" s="5"/>
      <c r="QG504" s="5"/>
      <c r="QH504" s="5"/>
      <c r="QI504" s="5"/>
      <c r="QJ504" s="5"/>
      <c r="QK504" s="5"/>
      <c r="QL504" s="5"/>
      <c r="QM504" s="5"/>
      <c r="QN504" s="5"/>
      <c r="QO504" s="5"/>
      <c r="QP504" s="5"/>
      <c r="QQ504" s="5"/>
      <c r="QR504" s="5"/>
      <c r="QS504" s="5"/>
      <c r="QT504" s="5"/>
      <c r="QU504" s="5"/>
      <c r="QV504" s="5"/>
      <c r="QW504" s="5"/>
      <c r="QX504" s="5"/>
      <c r="QY504" s="5"/>
      <c r="QZ504" s="5"/>
      <c r="RA504" s="5"/>
      <c r="RB504" s="5"/>
      <c r="RC504" s="5"/>
      <c r="RD504" s="5"/>
      <c r="RE504" s="5"/>
      <c r="RF504" s="5"/>
      <c r="RG504" s="5"/>
      <c r="RH504" s="5"/>
      <c r="RI504" s="5"/>
      <c r="RJ504" s="5"/>
      <c r="RK504" s="5"/>
      <c r="RL504" s="5"/>
      <c r="RM504" s="5"/>
      <c r="RN504" s="5"/>
      <c r="RO504" s="5"/>
      <c r="RP504" s="5"/>
      <c r="RQ504" s="5"/>
      <c r="RR504" s="5"/>
      <c r="RS504" s="5"/>
      <c r="RT504" s="5"/>
      <c r="RU504" s="5"/>
      <c r="RV504" s="5"/>
      <c r="RW504" s="5"/>
      <c r="RX504" s="5"/>
      <c r="RY504" s="5"/>
      <c r="RZ504" s="5"/>
      <c r="SA504" s="5"/>
      <c r="SB504" s="5"/>
      <c r="SC504" s="5"/>
      <c r="SD504" s="5"/>
      <c r="SE504" s="5"/>
      <c r="SF504" s="5"/>
      <c r="SG504" s="5"/>
      <c r="SH504" s="5"/>
      <c r="SI504" s="5"/>
      <c r="SJ504" s="5"/>
      <c r="SK504" s="5"/>
      <c r="SL504" s="5"/>
      <c r="SM504" s="5"/>
      <c r="SN504" s="5"/>
      <c r="SO504" s="5"/>
      <c r="SP504" s="5"/>
      <c r="SQ504" s="5"/>
      <c r="SR504" s="5"/>
      <c r="SS504" s="5"/>
      <c r="ST504" s="5"/>
      <c r="SU504" s="5"/>
      <c r="SV504" s="5"/>
      <c r="SW504" s="5"/>
      <c r="SX504" s="5"/>
      <c r="SY504" s="5"/>
      <c r="SZ504" s="5"/>
      <c r="TA504" s="5"/>
      <c r="TB504" s="5"/>
      <c r="TC504" s="5"/>
      <c r="TD504" s="5"/>
      <c r="TE504" s="5"/>
      <c r="TF504" s="5"/>
      <c r="TG504" s="5"/>
      <c r="TH504" s="5"/>
      <c r="TI504" s="5"/>
      <c r="TJ504" s="5"/>
      <c r="TK504" s="5"/>
      <c r="TL504" s="5"/>
      <c r="TM504" s="5"/>
      <c r="TN504" s="5"/>
      <c r="TO504" s="5"/>
      <c r="TP504" s="5"/>
      <c r="TQ504" s="5"/>
      <c r="TR504" s="5"/>
      <c r="TS504" s="5"/>
      <c r="TT504" s="5"/>
      <c r="TU504" s="5"/>
      <c r="TV504" s="5"/>
      <c r="TW504" s="5"/>
      <c r="TX504" s="5"/>
      <c r="TY504" s="5"/>
      <c r="TZ504" s="5"/>
      <c r="UA504" s="5"/>
      <c r="UB504" s="5"/>
      <c r="UC504" s="5"/>
      <c r="UD504" s="5"/>
      <c r="UE504" s="5"/>
      <c r="UF504" s="5"/>
      <c r="UG504" s="5"/>
      <c r="UH504" s="5"/>
      <c r="UI504" s="5"/>
      <c r="UJ504" s="5"/>
      <c r="UK504" s="5"/>
      <c r="UL504" s="5"/>
      <c r="UM504" s="5"/>
      <c r="UN504" s="5"/>
      <c r="UO504" s="5"/>
      <c r="UP504" s="5"/>
      <c r="UQ504" s="5"/>
      <c r="UR504" s="5"/>
      <c r="US504" s="5"/>
      <c r="UT504" s="5"/>
      <c r="UU504" s="5"/>
      <c r="UV504" s="5"/>
      <c r="UW504" s="5"/>
      <c r="UX504" s="5"/>
      <c r="UY504" s="5"/>
      <c r="UZ504" s="5"/>
      <c r="VA504" s="5"/>
      <c r="VB504" s="5"/>
      <c r="VC504" s="5"/>
      <c r="VD504" s="5"/>
      <c r="VE504" s="5"/>
      <c r="VF504" s="5"/>
      <c r="VG504" s="5"/>
      <c r="VH504" s="5"/>
      <c r="VI504" s="5"/>
      <c r="VJ504" s="5"/>
      <c r="VK504" s="5"/>
      <c r="VL504" s="5"/>
      <c r="VM504" s="5"/>
      <c r="VN504" s="5"/>
      <c r="VO504" s="5"/>
      <c r="VP504" s="5"/>
      <c r="VQ504" s="5"/>
      <c r="VR504" s="5"/>
      <c r="VS504" s="5"/>
      <c r="VT504" s="5"/>
      <c r="VU504" s="5"/>
      <c r="VV504" s="5"/>
      <c r="VW504" s="5"/>
      <c r="VX504" s="5"/>
      <c r="VY504" s="5"/>
      <c r="VZ504" s="5"/>
      <c r="WA504" s="5"/>
      <c r="WB504" s="5"/>
      <c r="WC504" s="5"/>
      <c r="WD504" s="5"/>
      <c r="WE504" s="5"/>
      <c r="WF504" s="5"/>
      <c r="WG504" s="5"/>
      <c r="WH504" s="5"/>
      <c r="WI504" s="5"/>
      <c r="WJ504" s="5"/>
      <c r="WK504" s="5"/>
      <c r="WL504" s="5"/>
      <c r="WM504" s="5"/>
      <c r="WN504" s="5"/>
      <c r="WO504" s="5"/>
      <c r="WP504" s="5"/>
      <c r="WQ504" s="5"/>
      <c r="WR504" s="5"/>
      <c r="WS504" s="5"/>
      <c r="WT504" s="5"/>
      <c r="WU504" s="5"/>
      <c r="WV504" s="5"/>
      <c r="WW504" s="5"/>
      <c r="WX504" s="5"/>
      <c r="WY504" s="5"/>
      <c r="WZ504" s="5"/>
      <c r="XA504" s="5"/>
      <c r="XB504" s="5"/>
      <c r="XC504" s="5"/>
      <c r="XD504" s="5"/>
      <c r="XE504" s="5"/>
      <c r="XF504" s="5"/>
      <c r="XG504" s="5"/>
      <c r="XH504" s="5"/>
      <c r="XI504" s="5"/>
      <c r="XJ504" s="5"/>
      <c r="XK504" s="5"/>
      <c r="XL504" s="5"/>
      <c r="XM504" s="5"/>
      <c r="XN504" s="5"/>
      <c r="XO504" s="5"/>
      <c r="XP504" s="5"/>
      <c r="XQ504" s="5"/>
      <c r="XR504" s="5"/>
      <c r="XS504" s="5"/>
      <c r="XT504" s="5"/>
      <c r="XU504" s="5"/>
      <c r="XV504" s="5"/>
      <c r="XW504" s="5"/>
      <c r="XX504" s="5"/>
      <c r="XY504" s="5"/>
      <c r="XZ504" s="5"/>
      <c r="YA504" s="5"/>
      <c r="YB504" s="5"/>
      <c r="YC504" s="5"/>
      <c r="YD504" s="5"/>
      <c r="YE504" s="5"/>
      <c r="YF504" s="5"/>
      <c r="YG504" s="5"/>
      <c r="YH504" s="5"/>
      <c r="YI504" s="5"/>
      <c r="YJ504" s="5"/>
      <c r="YK504" s="5"/>
      <c r="YL504" s="5"/>
      <c r="YM504" s="5"/>
      <c r="YN504" s="5"/>
      <c r="YO504" s="5"/>
      <c r="YP504" s="5"/>
      <c r="YQ504" s="5"/>
      <c r="YR504" s="5"/>
      <c r="YS504" s="5"/>
      <c r="YT504" s="5"/>
      <c r="YU504" s="5"/>
      <c r="YV504" s="5"/>
      <c r="YW504" s="5"/>
      <c r="YX504" s="5"/>
      <c r="YY504" s="5"/>
      <c r="YZ504" s="5"/>
      <c r="ZA504" s="5"/>
      <c r="ZB504" s="5"/>
      <c r="ZC504" s="5"/>
      <c r="ZD504" s="5"/>
      <c r="ZE504" s="5"/>
      <c r="ZF504" s="5"/>
      <c r="ZG504" s="5"/>
      <c r="ZH504" s="5"/>
      <c r="ZI504" s="5"/>
      <c r="ZJ504" s="5"/>
      <c r="ZK504" s="5"/>
      <c r="ZL504" s="5"/>
      <c r="ZM504" s="5"/>
      <c r="ZN504" s="5"/>
      <c r="ZO504" s="5"/>
      <c r="ZP504" s="5"/>
      <c r="ZQ504" s="5"/>
      <c r="ZR504" s="5"/>
      <c r="ZS504" s="5"/>
      <c r="ZT504" s="5"/>
      <c r="ZU504" s="5"/>
      <c r="ZV504" s="5"/>
      <c r="ZW504" s="5"/>
      <c r="ZX504" s="5"/>
      <c r="ZY504" s="5"/>
      <c r="ZZ504" s="5"/>
      <c r="AAA504" s="5"/>
      <c r="AAB504" s="5"/>
      <c r="AAC504" s="5"/>
      <c r="AAD504" s="5"/>
      <c r="AAE504" s="5"/>
      <c r="AAF504" s="5"/>
      <c r="AAG504" s="5"/>
      <c r="AAH504" s="5"/>
      <c r="AAI504" s="5"/>
      <c r="AAJ504" s="5"/>
      <c r="AAK504" s="5"/>
      <c r="AAL504" s="5"/>
      <c r="AAM504" s="5"/>
      <c r="AAN504" s="5"/>
      <c r="AAO504" s="5"/>
      <c r="AAP504" s="5"/>
      <c r="AAQ504" s="5"/>
      <c r="AAR504" s="5"/>
      <c r="AAS504" s="5"/>
      <c r="AAT504" s="5"/>
      <c r="AAU504" s="5"/>
      <c r="AAV504" s="5"/>
      <c r="AAW504" s="5"/>
      <c r="AAX504" s="5"/>
      <c r="AAY504" s="5"/>
      <c r="AAZ504" s="5"/>
      <c r="ABA504" s="5"/>
      <c r="ABB504" s="5"/>
      <c r="ABC504" s="5"/>
      <c r="ABD504" s="5"/>
      <c r="ABE504" s="5"/>
      <c r="ABF504" s="5"/>
      <c r="ABG504" s="5"/>
      <c r="ABH504" s="5"/>
      <c r="ABI504" s="5"/>
      <c r="ABJ504" s="5"/>
      <c r="ABK504" s="5"/>
      <c r="ABL504" s="5"/>
      <c r="ABM504" s="5"/>
      <c r="ABN504" s="5"/>
      <c r="ABO504" s="5"/>
      <c r="ABP504" s="5"/>
      <c r="ABQ504" s="5"/>
      <c r="ABR504" s="5"/>
      <c r="ABS504" s="5"/>
      <c r="ABT504" s="5"/>
      <c r="ABU504" s="5"/>
      <c r="ABV504" s="5"/>
      <c r="ABW504" s="5"/>
      <c r="ABX504" s="5"/>
      <c r="ABY504" s="5"/>
      <c r="ABZ504" s="5"/>
      <c r="ACA504" s="5"/>
      <c r="ACB504" s="5"/>
      <c r="ACC504" s="5"/>
      <c r="ACD504" s="5"/>
      <c r="ACE504" s="5"/>
      <c r="ACF504" s="5"/>
      <c r="ACG504" s="5"/>
      <c r="ACH504" s="5"/>
      <c r="ACI504" s="5"/>
      <c r="ACJ504" s="5"/>
      <c r="ACK504" s="5"/>
      <c r="ACL504" s="5"/>
      <c r="ACM504" s="5"/>
      <c r="ACN504" s="5"/>
      <c r="ACO504" s="5"/>
      <c r="ACP504" s="5"/>
      <c r="ACQ504" s="5"/>
      <c r="ACR504" s="5"/>
      <c r="ACS504" s="5"/>
      <c r="ACT504" s="5"/>
      <c r="ACU504" s="5"/>
      <c r="ACV504" s="5"/>
      <c r="ACW504" s="5"/>
      <c r="ACX504" s="5"/>
      <c r="ACY504" s="5"/>
      <c r="ACZ504" s="5"/>
      <c r="ADA504" s="5"/>
      <c r="ADB504" s="5"/>
      <c r="ADC504" s="5"/>
      <c r="ADD504" s="5"/>
      <c r="ADE504" s="5"/>
      <c r="ADF504" s="5"/>
      <c r="ADG504" s="5"/>
      <c r="ADH504" s="5"/>
      <c r="ADI504" s="5"/>
      <c r="ADJ504" s="5"/>
      <c r="ADK504" s="5"/>
      <c r="ADL504" s="5"/>
      <c r="ADM504" s="5"/>
      <c r="ADN504" s="5"/>
      <c r="ADO504" s="5"/>
      <c r="ADP504" s="5"/>
      <c r="ADQ504" s="5"/>
      <c r="ADR504" s="5"/>
      <c r="ADS504" s="5"/>
      <c r="ADT504" s="5"/>
      <c r="ADU504" s="5"/>
      <c r="ADV504" s="5"/>
      <c r="ADW504" s="5"/>
      <c r="ADX504" s="5"/>
      <c r="ADY504" s="5"/>
      <c r="ADZ504" s="5"/>
      <c r="AEA504" s="5"/>
      <c r="AEB504" s="5"/>
      <c r="AEC504" s="5"/>
      <c r="AED504" s="5"/>
      <c r="AEE504" s="5"/>
      <c r="AEF504" s="5"/>
      <c r="AEG504" s="5"/>
      <c r="AEH504" s="5"/>
      <c r="AEI504" s="5"/>
      <c r="AEJ504" s="5"/>
      <c r="AEK504" s="5"/>
      <c r="AEL504" s="5"/>
      <c r="AEM504" s="5"/>
      <c r="AEN504" s="5"/>
      <c r="AEO504" s="5"/>
      <c r="AEP504" s="5"/>
      <c r="AEQ504" s="5"/>
      <c r="AER504" s="5"/>
      <c r="AES504" s="5"/>
      <c r="AET504" s="5"/>
      <c r="AEU504" s="5"/>
      <c r="AEV504" s="5"/>
      <c r="AEW504" s="5"/>
      <c r="AEX504" s="5"/>
      <c r="AEY504" s="5"/>
      <c r="AEZ504" s="5"/>
      <c r="AFA504" s="5"/>
      <c r="AFB504" s="5"/>
      <c r="AFC504" s="5"/>
      <c r="AFD504" s="5"/>
      <c r="AFE504" s="5"/>
      <c r="AFF504" s="5"/>
      <c r="AFG504" s="5"/>
      <c r="AFH504" s="5"/>
      <c r="AFI504" s="5"/>
      <c r="AFJ504" s="5"/>
      <c r="AFK504" s="5"/>
      <c r="AFL504" s="5"/>
      <c r="AFM504" s="5"/>
      <c r="AFN504" s="5"/>
      <c r="AFO504" s="5"/>
      <c r="AFP504" s="5"/>
      <c r="AFQ504" s="5"/>
      <c r="AFR504" s="5"/>
      <c r="AFS504" s="5"/>
      <c r="AFT504" s="5"/>
      <c r="AFU504" s="5"/>
      <c r="AFV504" s="5"/>
      <c r="AFW504" s="5"/>
      <c r="AFX504" s="5"/>
      <c r="AFY504" s="5"/>
      <c r="AFZ504" s="5"/>
      <c r="AGA504" s="5"/>
      <c r="AGB504" s="5"/>
      <c r="AGC504" s="5"/>
      <c r="AGD504" s="5"/>
      <c r="AGE504" s="5"/>
      <c r="AGF504" s="5"/>
      <c r="AGG504" s="5"/>
      <c r="AGH504" s="5"/>
      <c r="AGI504" s="5"/>
      <c r="AGJ504" s="5"/>
      <c r="AGK504" s="5"/>
      <c r="AGL504" s="5"/>
      <c r="AGM504" s="5"/>
      <c r="AGN504" s="5"/>
      <c r="AGO504" s="5"/>
      <c r="AGP504" s="5"/>
      <c r="AGQ504" s="5"/>
      <c r="AGR504" s="5"/>
      <c r="AGS504" s="5"/>
      <c r="AGT504" s="5"/>
      <c r="AGU504" s="5"/>
      <c r="AGV504" s="5"/>
      <c r="AGW504" s="5"/>
      <c r="AGX504" s="5"/>
      <c r="AGY504" s="5"/>
      <c r="AGZ504" s="5"/>
      <c r="AHA504" s="5"/>
      <c r="AHB504" s="5"/>
      <c r="AHC504" s="5"/>
      <c r="AHD504" s="5"/>
      <c r="AHE504" s="5"/>
      <c r="AHF504" s="5"/>
      <c r="AHG504" s="5"/>
      <c r="AHH504" s="5"/>
      <c r="AHI504" s="5"/>
      <c r="AHJ504" s="5"/>
      <c r="AHK504" s="5"/>
      <c r="AHL504" s="5"/>
      <c r="AHM504" s="5"/>
      <c r="AHN504" s="5"/>
      <c r="AHO504" s="5"/>
      <c r="AHP504" s="5"/>
      <c r="AHQ504" s="5"/>
      <c r="AHR504" s="5"/>
      <c r="AHS504" s="5"/>
      <c r="AHT504" s="5"/>
      <c r="AHU504" s="5"/>
      <c r="AHV504" s="5"/>
      <c r="AHW504" s="5"/>
      <c r="AHX504" s="5"/>
      <c r="AHY504" s="5"/>
      <c r="AHZ504" s="5"/>
      <c r="AIA504" s="5"/>
      <c r="AIB504" s="5"/>
      <c r="AIC504" s="5"/>
      <c r="AID504" s="5"/>
      <c r="AIE504" s="5"/>
      <c r="AIF504" s="5"/>
      <c r="AIG504" s="5"/>
      <c r="AIH504" s="5"/>
      <c r="AII504" s="5"/>
      <c r="AIJ504" s="5"/>
      <c r="AIK504" s="5"/>
      <c r="AIL504" s="5"/>
      <c r="AIM504" s="5"/>
      <c r="AIN504" s="5"/>
      <c r="AIO504" s="5"/>
      <c r="AIP504" s="5"/>
      <c r="AIQ504" s="5"/>
      <c r="AIR504" s="5"/>
      <c r="AIS504" s="5"/>
      <c r="AIT504" s="5"/>
      <c r="AIU504" s="5"/>
      <c r="AIV504" s="5"/>
      <c r="AIW504" s="5"/>
      <c r="AIX504" s="5"/>
      <c r="AIY504" s="5"/>
      <c r="AIZ504" s="5"/>
      <c r="AJA504" s="5"/>
      <c r="AJB504" s="5"/>
      <c r="AJC504" s="5"/>
      <c r="AJD504" s="5"/>
      <c r="AJE504" s="5"/>
      <c r="AJF504" s="5"/>
      <c r="AJG504" s="5"/>
      <c r="AJH504" s="5"/>
      <c r="AJI504" s="5"/>
      <c r="AJJ504" s="5"/>
      <c r="AJK504" s="5"/>
      <c r="AJL504" s="5"/>
      <c r="AJM504" s="5"/>
      <c r="AJN504" s="5"/>
      <c r="AJO504" s="5"/>
      <c r="AJP504" s="5"/>
      <c r="AJQ504" s="5"/>
      <c r="AJR504" s="5"/>
      <c r="AJS504" s="5"/>
      <c r="AJT504" s="5"/>
      <c r="AJU504" s="5"/>
      <c r="AJV504" s="5"/>
      <c r="AJW504" s="5"/>
      <c r="AJX504" s="5"/>
      <c r="AJY504" s="5"/>
      <c r="AJZ504" s="5"/>
      <c r="AKA504" s="5"/>
      <c r="AKB504" s="5"/>
      <c r="AKC504" s="5"/>
      <c r="AKD504" s="5"/>
      <c r="AKE504" s="5"/>
      <c r="AKF504" s="5"/>
      <c r="AKG504" s="5"/>
      <c r="AKH504" s="5"/>
      <c r="AKI504" s="5"/>
      <c r="AKJ504" s="5"/>
      <c r="AKK504" s="5"/>
      <c r="AKL504" s="5"/>
      <c r="AKM504" s="5"/>
      <c r="AKN504" s="5"/>
      <c r="AKO504" s="5"/>
      <c r="AKP504" s="5"/>
      <c r="AKQ504" s="5"/>
      <c r="AKR504" s="5"/>
      <c r="AKS504" s="5"/>
      <c r="AKT504" s="5"/>
      <c r="AKU504" s="5"/>
      <c r="AKV504" s="5"/>
      <c r="AKW504" s="5"/>
      <c r="AKX504" s="5"/>
      <c r="AKY504" s="5"/>
      <c r="AKZ504" s="5"/>
      <c r="ALA504" s="5"/>
      <c r="ALB504" s="5"/>
      <c r="ALC504" s="5"/>
      <c r="ALD504" s="5"/>
      <c r="ALE504" s="5"/>
      <c r="ALF504" s="5"/>
      <c r="ALG504" s="5"/>
      <c r="ALH504" s="5"/>
      <c r="ALI504" s="5"/>
      <c r="ALJ504" s="5"/>
      <c r="ALK504" s="5"/>
      <c r="ALL504" s="5"/>
      <c r="ALM504" s="5"/>
      <c r="ALN504" s="5"/>
      <c r="ALO504" s="5"/>
      <c r="ALP504" s="5"/>
      <c r="ALQ504" s="5"/>
      <c r="ALR504" s="5"/>
      <c r="ALS504" s="5"/>
      <c r="ALT504" s="5"/>
      <c r="ALU504" s="5"/>
      <c r="ALV504" s="5"/>
      <c r="ALW504" s="5"/>
      <c r="ALX504" s="5"/>
      <c r="ALY504" s="5"/>
      <c r="ALZ504" s="5"/>
      <c r="AMA504" s="5"/>
      <c r="AMB504" s="5"/>
      <c r="AMC504" s="5"/>
      <c r="AMD504" s="5"/>
      <c r="AME504" s="5"/>
      <c r="AMF504" s="5"/>
      <c r="AMG504" s="5"/>
      <c r="AMH504" s="5"/>
      <c r="AMI504" s="5"/>
      <c r="AMJ504" s="5"/>
      <c r="AMK504" s="5"/>
    </row>
    <row r="505" spans="1:1025" ht="78" customHeight="1">
      <c r="A505" s="45">
        <v>1</v>
      </c>
      <c r="B505" s="117" t="s">
        <v>775</v>
      </c>
      <c r="C505" s="118">
        <v>1954</v>
      </c>
      <c r="D505" s="118"/>
      <c r="E505" s="186" t="s">
        <v>330</v>
      </c>
      <c r="F505" s="118">
        <v>2</v>
      </c>
      <c r="G505" s="118">
        <v>1</v>
      </c>
      <c r="H505" s="318">
        <v>440.1</v>
      </c>
      <c r="I505" s="318">
        <v>420.9</v>
      </c>
      <c r="J505" s="318">
        <v>310.8</v>
      </c>
      <c r="K505" s="297">
        <v>22</v>
      </c>
      <c r="L505" s="318">
        <v>6738595.4800000004</v>
      </c>
      <c r="M505" s="133" t="s">
        <v>37</v>
      </c>
      <c r="N505" s="133" t="s">
        <v>37</v>
      </c>
      <c r="O505" s="133" t="s">
        <v>37</v>
      </c>
      <c r="P505" s="133">
        <v>6738595.4800000004</v>
      </c>
      <c r="Q505" s="133" t="s">
        <v>37</v>
      </c>
      <c r="R505" s="44" t="s">
        <v>776</v>
      </c>
      <c r="S505" s="49">
        <v>17058.560000000001</v>
      </c>
      <c r="T505" s="49">
        <v>18444.349999999999</v>
      </c>
      <c r="U505" s="45">
        <v>2016</v>
      </c>
      <c r="V505" s="11">
        <v>5</v>
      </c>
      <c r="W505" s="1">
        <v>1</v>
      </c>
    </row>
    <row r="506" spans="1:1025" ht="139.5" customHeight="1">
      <c r="A506" s="45">
        <f>A505+1</f>
        <v>2</v>
      </c>
      <c r="B506" s="117" t="s">
        <v>777</v>
      </c>
      <c r="C506" s="118">
        <v>1959</v>
      </c>
      <c r="D506" s="118"/>
      <c r="E506" s="186" t="s">
        <v>330</v>
      </c>
      <c r="F506" s="118">
        <v>2</v>
      </c>
      <c r="G506" s="118">
        <v>3</v>
      </c>
      <c r="H506" s="318">
        <v>775</v>
      </c>
      <c r="I506" s="318">
        <v>699.2</v>
      </c>
      <c r="J506" s="318">
        <v>267.2</v>
      </c>
      <c r="K506" s="297">
        <v>27</v>
      </c>
      <c r="L506" s="318">
        <f>P506</f>
        <v>8652408.7899999991</v>
      </c>
      <c r="M506" s="133" t="s">
        <v>37</v>
      </c>
      <c r="N506" s="133" t="s">
        <v>37</v>
      </c>
      <c r="O506" s="133" t="s">
        <v>37</v>
      </c>
      <c r="P506" s="133">
        <v>8652408.7899999991</v>
      </c>
      <c r="Q506" s="133" t="s">
        <v>37</v>
      </c>
      <c r="R506" s="44" t="s">
        <v>778</v>
      </c>
      <c r="S506" s="49">
        <v>12374.73</v>
      </c>
      <c r="T506" s="49">
        <v>15439.05</v>
      </c>
      <c r="U506" s="45" t="s">
        <v>637</v>
      </c>
      <c r="V506" s="11">
        <v>7</v>
      </c>
      <c r="W506" s="1">
        <v>1</v>
      </c>
    </row>
    <row r="507" spans="1:1025" ht="142.5" customHeight="1">
      <c r="A507" s="45">
        <f>A506+1</f>
        <v>3</v>
      </c>
      <c r="B507" s="117" t="s">
        <v>779</v>
      </c>
      <c r="C507" s="118">
        <v>1964</v>
      </c>
      <c r="D507" s="118"/>
      <c r="E507" s="186" t="s">
        <v>330</v>
      </c>
      <c r="F507" s="118">
        <v>2</v>
      </c>
      <c r="G507" s="118">
        <v>3</v>
      </c>
      <c r="H507" s="318">
        <v>598.9</v>
      </c>
      <c r="I507" s="318">
        <v>524.29999999999995</v>
      </c>
      <c r="J507" s="318">
        <v>441.1</v>
      </c>
      <c r="K507" s="297">
        <v>21</v>
      </c>
      <c r="L507" s="318">
        <f>P507</f>
        <v>5818744.2999999998</v>
      </c>
      <c r="M507" s="133" t="s">
        <v>37</v>
      </c>
      <c r="N507" s="133" t="s">
        <v>37</v>
      </c>
      <c r="O507" s="133" t="s">
        <v>37</v>
      </c>
      <c r="P507" s="133">
        <v>5818744.2999999998</v>
      </c>
      <c r="Q507" s="133" t="s">
        <v>37</v>
      </c>
      <c r="R507" s="44" t="s">
        <v>780</v>
      </c>
      <c r="S507" s="49">
        <v>11098.12</v>
      </c>
      <c r="T507" s="49">
        <v>16776.86</v>
      </c>
      <c r="U507" s="45">
        <v>2016</v>
      </c>
      <c r="V507" s="11">
        <v>7</v>
      </c>
      <c r="W507" s="1">
        <v>1</v>
      </c>
    </row>
    <row r="508" spans="1:1025" ht="136.5" customHeight="1">
      <c r="A508" s="45">
        <f>A507+1</f>
        <v>4</v>
      </c>
      <c r="B508" s="117" t="s">
        <v>781</v>
      </c>
      <c r="C508" s="118">
        <v>1963</v>
      </c>
      <c r="D508" s="118"/>
      <c r="E508" s="186" t="s">
        <v>330</v>
      </c>
      <c r="F508" s="118">
        <v>2</v>
      </c>
      <c r="G508" s="118">
        <v>3</v>
      </c>
      <c r="H508" s="318">
        <v>581.70000000000005</v>
      </c>
      <c r="I508" s="318">
        <v>508.3</v>
      </c>
      <c r="J508" s="318">
        <v>354.1</v>
      </c>
      <c r="K508" s="297">
        <v>34</v>
      </c>
      <c r="L508" s="318">
        <f>P508</f>
        <v>6272143.2199999997</v>
      </c>
      <c r="M508" s="133" t="s">
        <v>37</v>
      </c>
      <c r="N508" s="133" t="s">
        <v>37</v>
      </c>
      <c r="O508" s="133" t="s">
        <v>37</v>
      </c>
      <c r="P508" s="133">
        <v>6272143.2199999997</v>
      </c>
      <c r="Q508" s="133" t="s">
        <v>37</v>
      </c>
      <c r="R508" s="44" t="s">
        <v>782</v>
      </c>
      <c r="S508" s="49">
        <v>12339.45</v>
      </c>
      <c r="T508" s="49">
        <v>16776.86</v>
      </c>
      <c r="U508" s="45">
        <v>2016</v>
      </c>
      <c r="V508" s="11">
        <v>7</v>
      </c>
      <c r="W508" s="1">
        <v>1</v>
      </c>
    </row>
    <row r="509" spans="1:1025" ht="31.5">
      <c r="A509" s="45">
        <f>A508+1</f>
        <v>5</v>
      </c>
      <c r="B509" s="117" t="s">
        <v>783</v>
      </c>
      <c r="C509" s="118">
        <v>1973</v>
      </c>
      <c r="D509" s="118"/>
      <c r="E509" s="186" t="s">
        <v>330</v>
      </c>
      <c r="F509" s="118">
        <v>2</v>
      </c>
      <c r="G509" s="118">
        <v>2</v>
      </c>
      <c r="H509" s="318">
        <v>577.79999999999995</v>
      </c>
      <c r="I509" s="318">
        <v>505</v>
      </c>
      <c r="J509" s="318" t="s">
        <v>39</v>
      </c>
      <c r="K509" s="297" t="s">
        <v>39</v>
      </c>
      <c r="L509" s="318">
        <f>P509</f>
        <v>1103465.3999999999</v>
      </c>
      <c r="M509" s="133" t="s">
        <v>37</v>
      </c>
      <c r="N509" s="133" t="s">
        <v>37</v>
      </c>
      <c r="O509" s="133" t="s">
        <v>37</v>
      </c>
      <c r="P509" s="133">
        <v>1103465.3999999999</v>
      </c>
      <c r="Q509" s="133" t="s">
        <v>37</v>
      </c>
      <c r="R509" s="44" t="s">
        <v>72</v>
      </c>
      <c r="S509" s="49">
        <f>P509/I509</f>
        <v>2185.08</v>
      </c>
      <c r="T509" s="49">
        <v>2185.08</v>
      </c>
      <c r="U509" s="45">
        <v>2016</v>
      </c>
      <c r="V509" s="11">
        <v>1</v>
      </c>
      <c r="W509" s="1">
        <v>1</v>
      </c>
    </row>
    <row r="510" spans="1:1025" s="5" customFormat="1" ht="35.25" customHeight="1">
      <c r="A510" s="257" t="s">
        <v>784</v>
      </c>
      <c r="B510" s="258"/>
      <c r="C510" s="258"/>
      <c r="D510" s="258"/>
      <c r="E510" s="258"/>
      <c r="F510" s="258"/>
      <c r="G510" s="259"/>
      <c r="H510" s="328">
        <f t="shared" ref="H510:Q510" si="61">SUM(H505:H509)</f>
        <v>2973.5</v>
      </c>
      <c r="I510" s="327">
        <f t="shared" si="61"/>
        <v>2657.7</v>
      </c>
      <c r="J510" s="327">
        <f t="shared" si="61"/>
        <v>1373.2</v>
      </c>
      <c r="K510" s="333">
        <f t="shared" si="61"/>
        <v>104</v>
      </c>
      <c r="L510" s="327">
        <f t="shared" si="61"/>
        <v>28585357.190000001</v>
      </c>
      <c r="M510" s="75">
        <f t="shared" si="61"/>
        <v>0</v>
      </c>
      <c r="N510" s="75">
        <f t="shared" si="61"/>
        <v>0</v>
      </c>
      <c r="O510" s="75">
        <f t="shared" si="61"/>
        <v>0</v>
      </c>
      <c r="P510" s="74">
        <f t="shared" si="61"/>
        <v>28585357.190000001</v>
      </c>
      <c r="Q510" s="75">
        <f t="shared" si="61"/>
        <v>0</v>
      </c>
      <c r="R510" s="77" t="s">
        <v>105</v>
      </c>
      <c r="S510" s="75" t="s">
        <v>105</v>
      </c>
      <c r="T510" s="218" t="s">
        <v>105</v>
      </c>
      <c r="U510" s="76" t="s">
        <v>105</v>
      </c>
      <c r="V510" s="18"/>
    </row>
    <row r="511" spans="1:1025" s="172" customFormat="1" ht="25.5" customHeight="1">
      <c r="A511" s="256" t="s">
        <v>785</v>
      </c>
      <c r="B511" s="256"/>
      <c r="C511" s="256"/>
      <c r="D511" s="256"/>
      <c r="E511" s="256"/>
      <c r="F511" s="256"/>
      <c r="G511" s="256"/>
      <c r="H511" s="256"/>
      <c r="I511" s="256"/>
      <c r="J511" s="256"/>
      <c r="K511" s="256"/>
      <c r="L511" s="256"/>
      <c r="M511" s="256"/>
      <c r="N511" s="256"/>
      <c r="O511" s="256"/>
      <c r="P511" s="256"/>
      <c r="Q511" s="256"/>
      <c r="R511" s="256"/>
      <c r="S511" s="256"/>
      <c r="T511" s="256"/>
      <c r="U511" s="256"/>
      <c r="V511" s="18"/>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c r="BV511" s="5"/>
      <c r="BW511" s="5"/>
      <c r="BX511" s="5"/>
      <c r="BY511" s="5"/>
      <c r="BZ511" s="5"/>
      <c r="CA511" s="5"/>
      <c r="CB511" s="5"/>
      <c r="CC511" s="5"/>
      <c r="CD511" s="5"/>
      <c r="CE511" s="5"/>
      <c r="CF511" s="5"/>
      <c r="CG511" s="5"/>
      <c r="CH511" s="5"/>
      <c r="CI511" s="5"/>
      <c r="CJ511" s="5"/>
      <c r="CK511" s="5"/>
      <c r="CL511" s="5"/>
      <c r="CM511" s="5"/>
      <c r="CN511" s="5"/>
      <c r="CO511" s="5"/>
      <c r="CP511" s="5"/>
      <c r="CQ511" s="5"/>
      <c r="CR511" s="5"/>
      <c r="CS511" s="5"/>
      <c r="CT511" s="5"/>
      <c r="CU511" s="5"/>
      <c r="CV511" s="5"/>
      <c r="CW511" s="5"/>
      <c r="CX511" s="5"/>
      <c r="CY511" s="5"/>
      <c r="CZ511" s="5"/>
      <c r="DA511" s="5"/>
      <c r="DB511" s="5"/>
      <c r="DC511" s="5"/>
      <c r="DD511" s="5"/>
      <c r="DE511" s="5"/>
      <c r="DF511" s="5"/>
      <c r="DG511" s="5"/>
      <c r="DH511" s="5"/>
      <c r="DI511" s="5"/>
      <c r="DJ511" s="5"/>
      <c r="DK511" s="5"/>
      <c r="DL511" s="5"/>
      <c r="DM511" s="5"/>
      <c r="DN511" s="5"/>
      <c r="DO511" s="5"/>
      <c r="DP511" s="5"/>
      <c r="DQ511" s="5"/>
      <c r="DR511" s="5"/>
      <c r="DS511" s="5"/>
      <c r="DT511" s="5"/>
      <c r="DU511" s="5"/>
      <c r="DV511" s="5"/>
      <c r="DW511" s="5"/>
      <c r="DX511" s="5"/>
      <c r="DY511" s="5"/>
      <c r="DZ511" s="5"/>
      <c r="EA511" s="5"/>
      <c r="EB511" s="5"/>
      <c r="EC511" s="5"/>
      <c r="ED511" s="5"/>
      <c r="EE511" s="5"/>
      <c r="EF511" s="5"/>
      <c r="EG511" s="5"/>
      <c r="EH511" s="5"/>
      <c r="EI511" s="5"/>
      <c r="EJ511" s="5"/>
      <c r="EK511" s="5"/>
      <c r="EL511" s="5"/>
      <c r="EM511" s="5"/>
      <c r="EN511" s="5"/>
      <c r="EO511" s="5"/>
      <c r="EP511" s="5"/>
      <c r="EQ511" s="5"/>
      <c r="ER511" s="5"/>
      <c r="ES511" s="5"/>
      <c r="ET511" s="5"/>
      <c r="EU511" s="5"/>
      <c r="EV511" s="5"/>
      <c r="EW511" s="5"/>
      <c r="EX511" s="5"/>
      <c r="EY511" s="5"/>
      <c r="EZ511" s="5"/>
      <c r="FA511" s="5"/>
      <c r="FB511" s="5"/>
      <c r="FC511" s="5"/>
      <c r="FD511" s="5"/>
      <c r="FE511" s="5"/>
      <c r="FF511" s="5"/>
      <c r="FG511" s="5"/>
      <c r="FH511" s="5"/>
      <c r="FI511" s="5"/>
      <c r="FJ511" s="5"/>
      <c r="FK511" s="5"/>
      <c r="FL511" s="5"/>
      <c r="FM511" s="5"/>
      <c r="FN511" s="5"/>
      <c r="FO511" s="5"/>
      <c r="FP511" s="5"/>
      <c r="FQ511" s="5"/>
      <c r="FR511" s="5"/>
      <c r="FS511" s="5"/>
      <c r="FT511" s="5"/>
      <c r="FU511" s="5"/>
      <c r="FV511" s="5"/>
      <c r="FW511" s="5"/>
      <c r="FX511" s="5"/>
      <c r="FY511" s="5"/>
      <c r="FZ511" s="5"/>
      <c r="GA511" s="5"/>
      <c r="GB511" s="5"/>
      <c r="GC511" s="5"/>
      <c r="GD511" s="5"/>
      <c r="GE511" s="5"/>
      <c r="GF511" s="5"/>
      <c r="GG511" s="5"/>
      <c r="GH511" s="5"/>
      <c r="GI511" s="5"/>
      <c r="GJ511" s="5"/>
      <c r="GK511" s="5"/>
      <c r="GL511" s="5"/>
      <c r="GM511" s="5"/>
      <c r="GN511" s="5"/>
      <c r="GO511" s="5"/>
      <c r="GP511" s="5"/>
      <c r="GQ511" s="5"/>
      <c r="GR511" s="5"/>
      <c r="GS511" s="5"/>
      <c r="GT511" s="5"/>
      <c r="GU511" s="5"/>
      <c r="GV511" s="5"/>
      <c r="GW511" s="5"/>
      <c r="GX511" s="5"/>
      <c r="GY511" s="5"/>
      <c r="GZ511" s="5"/>
      <c r="HA511" s="5"/>
      <c r="HB511" s="5"/>
      <c r="HC511" s="5"/>
      <c r="HD511" s="5"/>
      <c r="HE511" s="5"/>
      <c r="HF511" s="5"/>
      <c r="HG511" s="5"/>
      <c r="HH511" s="5"/>
      <c r="HI511" s="5"/>
      <c r="HJ511" s="5"/>
      <c r="HK511" s="5"/>
      <c r="HL511" s="5"/>
      <c r="HM511" s="5"/>
      <c r="HN511" s="5"/>
      <c r="HO511" s="5"/>
      <c r="HP511" s="5"/>
      <c r="HQ511" s="5"/>
      <c r="HR511" s="5"/>
      <c r="HS511" s="5"/>
      <c r="HT511" s="5"/>
      <c r="HU511" s="5"/>
      <c r="HV511" s="5"/>
      <c r="HW511" s="5"/>
      <c r="HX511" s="5"/>
      <c r="HY511" s="5"/>
      <c r="HZ511" s="5"/>
      <c r="IA511" s="5"/>
      <c r="IB511" s="5"/>
      <c r="IC511" s="5"/>
      <c r="ID511" s="5"/>
      <c r="IE511" s="5"/>
      <c r="IF511" s="5"/>
      <c r="IG511" s="5"/>
      <c r="IH511" s="5"/>
      <c r="II511" s="5"/>
      <c r="IJ511" s="5"/>
      <c r="IK511" s="5"/>
      <c r="IL511" s="5"/>
      <c r="IM511" s="5"/>
      <c r="IN511" s="5"/>
      <c r="IO511" s="5"/>
      <c r="IP511" s="5"/>
      <c r="IQ511" s="5"/>
      <c r="IR511" s="5"/>
      <c r="IS511" s="5"/>
      <c r="IT511" s="5"/>
      <c r="IU511" s="5"/>
      <c r="IV511" s="5"/>
      <c r="IW511" s="5"/>
      <c r="IX511" s="5"/>
      <c r="IY511" s="5"/>
      <c r="IZ511" s="5"/>
      <c r="JA511" s="5"/>
      <c r="JB511" s="5"/>
      <c r="JC511" s="5"/>
      <c r="JD511" s="5"/>
      <c r="JE511" s="5"/>
      <c r="JF511" s="5"/>
      <c r="JG511" s="5"/>
      <c r="JH511" s="5"/>
      <c r="JI511" s="5"/>
      <c r="JJ511" s="5"/>
      <c r="JK511" s="5"/>
      <c r="JL511" s="5"/>
      <c r="JM511" s="5"/>
      <c r="JN511" s="5"/>
      <c r="JO511" s="5"/>
      <c r="JP511" s="5"/>
      <c r="JQ511" s="5"/>
      <c r="JR511" s="5"/>
      <c r="JS511" s="5"/>
      <c r="JT511" s="5"/>
      <c r="JU511" s="5"/>
      <c r="JV511" s="5"/>
      <c r="JW511" s="5"/>
      <c r="JX511" s="5"/>
      <c r="JY511" s="5"/>
      <c r="JZ511" s="5"/>
      <c r="KA511" s="5"/>
      <c r="KB511" s="5"/>
      <c r="KC511" s="5"/>
      <c r="KD511" s="5"/>
      <c r="KE511" s="5"/>
      <c r="KF511" s="5"/>
      <c r="KG511" s="5"/>
      <c r="KH511" s="5"/>
      <c r="KI511" s="5"/>
      <c r="KJ511" s="5"/>
      <c r="KK511" s="5"/>
      <c r="KL511" s="5"/>
      <c r="KM511" s="5"/>
      <c r="KN511" s="5"/>
      <c r="KO511" s="5"/>
      <c r="KP511" s="5"/>
      <c r="KQ511" s="5"/>
      <c r="KR511" s="5"/>
      <c r="KS511" s="5"/>
      <c r="KT511" s="5"/>
      <c r="KU511" s="5"/>
      <c r="KV511" s="5"/>
      <c r="KW511" s="5"/>
      <c r="KX511" s="5"/>
      <c r="KY511" s="5"/>
      <c r="KZ511" s="5"/>
      <c r="LA511" s="5"/>
      <c r="LB511" s="5"/>
      <c r="LC511" s="5"/>
      <c r="LD511" s="5"/>
      <c r="LE511" s="5"/>
      <c r="LF511" s="5"/>
      <c r="LG511" s="5"/>
      <c r="LH511" s="5"/>
      <c r="LI511" s="5"/>
      <c r="LJ511" s="5"/>
      <c r="LK511" s="5"/>
      <c r="LL511" s="5"/>
      <c r="LM511" s="5"/>
      <c r="LN511" s="5"/>
      <c r="LO511" s="5"/>
      <c r="LP511" s="5"/>
      <c r="LQ511" s="5"/>
      <c r="LR511" s="5"/>
      <c r="LS511" s="5"/>
      <c r="LT511" s="5"/>
      <c r="LU511" s="5"/>
      <c r="LV511" s="5"/>
      <c r="LW511" s="5"/>
      <c r="LX511" s="5"/>
      <c r="LY511" s="5"/>
      <c r="LZ511" s="5"/>
      <c r="MA511" s="5"/>
      <c r="MB511" s="5"/>
      <c r="MC511" s="5"/>
      <c r="MD511" s="5"/>
      <c r="ME511" s="5"/>
      <c r="MF511" s="5"/>
      <c r="MG511" s="5"/>
      <c r="MH511" s="5"/>
      <c r="MI511" s="5"/>
      <c r="MJ511" s="5"/>
      <c r="MK511" s="5"/>
      <c r="ML511" s="5"/>
      <c r="MM511" s="5"/>
      <c r="MN511" s="5"/>
      <c r="MO511" s="5"/>
      <c r="MP511" s="5"/>
      <c r="MQ511" s="5"/>
      <c r="MR511" s="5"/>
      <c r="MS511" s="5"/>
      <c r="MT511" s="5"/>
      <c r="MU511" s="5"/>
      <c r="MV511" s="5"/>
      <c r="MW511" s="5"/>
      <c r="MX511" s="5"/>
      <c r="MY511" s="5"/>
      <c r="MZ511" s="5"/>
      <c r="NA511" s="5"/>
      <c r="NB511" s="5"/>
      <c r="NC511" s="5"/>
      <c r="ND511" s="5"/>
      <c r="NE511" s="5"/>
      <c r="NF511" s="5"/>
      <c r="NG511" s="5"/>
      <c r="NH511" s="5"/>
      <c r="NI511" s="5"/>
      <c r="NJ511" s="5"/>
      <c r="NK511" s="5"/>
      <c r="NL511" s="5"/>
      <c r="NM511" s="5"/>
      <c r="NN511" s="5"/>
      <c r="NO511" s="5"/>
      <c r="NP511" s="5"/>
      <c r="NQ511" s="5"/>
      <c r="NR511" s="5"/>
      <c r="NS511" s="5"/>
      <c r="NT511" s="5"/>
      <c r="NU511" s="5"/>
      <c r="NV511" s="5"/>
      <c r="NW511" s="5"/>
      <c r="NX511" s="5"/>
      <c r="NY511" s="5"/>
      <c r="NZ511" s="5"/>
      <c r="OA511" s="5"/>
      <c r="OB511" s="5"/>
      <c r="OC511" s="5"/>
      <c r="OD511" s="5"/>
      <c r="OE511" s="5"/>
      <c r="OF511" s="5"/>
      <c r="OG511" s="5"/>
      <c r="OH511" s="5"/>
      <c r="OI511" s="5"/>
      <c r="OJ511" s="5"/>
      <c r="OK511" s="5"/>
      <c r="OL511" s="5"/>
      <c r="OM511" s="5"/>
      <c r="ON511" s="5"/>
      <c r="OO511" s="5"/>
      <c r="OP511" s="5"/>
      <c r="OQ511" s="5"/>
      <c r="OR511" s="5"/>
      <c r="OS511" s="5"/>
      <c r="OT511" s="5"/>
      <c r="OU511" s="5"/>
      <c r="OV511" s="5"/>
      <c r="OW511" s="5"/>
      <c r="OX511" s="5"/>
      <c r="OY511" s="5"/>
      <c r="OZ511" s="5"/>
      <c r="PA511" s="5"/>
      <c r="PB511" s="5"/>
      <c r="PC511" s="5"/>
      <c r="PD511" s="5"/>
      <c r="PE511" s="5"/>
      <c r="PF511" s="5"/>
      <c r="PG511" s="5"/>
      <c r="PH511" s="5"/>
      <c r="PI511" s="5"/>
      <c r="PJ511" s="5"/>
      <c r="PK511" s="5"/>
      <c r="PL511" s="5"/>
      <c r="PM511" s="5"/>
      <c r="PN511" s="5"/>
      <c r="PO511" s="5"/>
      <c r="PP511" s="5"/>
      <c r="PQ511" s="5"/>
      <c r="PR511" s="5"/>
      <c r="PS511" s="5"/>
      <c r="PT511" s="5"/>
      <c r="PU511" s="5"/>
      <c r="PV511" s="5"/>
      <c r="PW511" s="5"/>
      <c r="PX511" s="5"/>
      <c r="PY511" s="5"/>
      <c r="PZ511" s="5"/>
      <c r="QA511" s="5"/>
      <c r="QB511" s="5"/>
      <c r="QC511" s="5"/>
      <c r="QD511" s="5"/>
      <c r="QE511" s="5"/>
      <c r="QF511" s="5"/>
      <c r="QG511" s="5"/>
      <c r="QH511" s="5"/>
      <c r="QI511" s="5"/>
      <c r="QJ511" s="5"/>
      <c r="QK511" s="5"/>
      <c r="QL511" s="5"/>
      <c r="QM511" s="5"/>
      <c r="QN511" s="5"/>
      <c r="QO511" s="5"/>
      <c r="QP511" s="5"/>
      <c r="QQ511" s="5"/>
      <c r="QR511" s="5"/>
      <c r="QS511" s="5"/>
      <c r="QT511" s="5"/>
      <c r="QU511" s="5"/>
      <c r="QV511" s="5"/>
      <c r="QW511" s="5"/>
      <c r="QX511" s="5"/>
      <c r="QY511" s="5"/>
      <c r="QZ511" s="5"/>
      <c r="RA511" s="5"/>
      <c r="RB511" s="5"/>
      <c r="RC511" s="5"/>
      <c r="RD511" s="5"/>
      <c r="RE511" s="5"/>
      <c r="RF511" s="5"/>
      <c r="RG511" s="5"/>
      <c r="RH511" s="5"/>
      <c r="RI511" s="5"/>
      <c r="RJ511" s="5"/>
      <c r="RK511" s="5"/>
      <c r="RL511" s="5"/>
      <c r="RM511" s="5"/>
      <c r="RN511" s="5"/>
      <c r="RO511" s="5"/>
      <c r="RP511" s="5"/>
      <c r="RQ511" s="5"/>
      <c r="RR511" s="5"/>
      <c r="RS511" s="5"/>
      <c r="RT511" s="5"/>
      <c r="RU511" s="5"/>
      <c r="RV511" s="5"/>
      <c r="RW511" s="5"/>
      <c r="RX511" s="5"/>
      <c r="RY511" s="5"/>
      <c r="RZ511" s="5"/>
      <c r="SA511" s="5"/>
      <c r="SB511" s="5"/>
      <c r="SC511" s="5"/>
      <c r="SD511" s="5"/>
      <c r="SE511" s="5"/>
      <c r="SF511" s="5"/>
      <c r="SG511" s="5"/>
      <c r="SH511" s="5"/>
      <c r="SI511" s="5"/>
      <c r="SJ511" s="5"/>
      <c r="SK511" s="5"/>
      <c r="SL511" s="5"/>
      <c r="SM511" s="5"/>
      <c r="SN511" s="5"/>
      <c r="SO511" s="5"/>
      <c r="SP511" s="5"/>
      <c r="SQ511" s="5"/>
      <c r="SR511" s="5"/>
      <c r="SS511" s="5"/>
      <c r="ST511" s="5"/>
      <c r="SU511" s="5"/>
      <c r="SV511" s="5"/>
      <c r="SW511" s="5"/>
      <c r="SX511" s="5"/>
      <c r="SY511" s="5"/>
      <c r="SZ511" s="5"/>
      <c r="TA511" s="5"/>
      <c r="TB511" s="5"/>
      <c r="TC511" s="5"/>
      <c r="TD511" s="5"/>
      <c r="TE511" s="5"/>
      <c r="TF511" s="5"/>
      <c r="TG511" s="5"/>
      <c r="TH511" s="5"/>
      <c r="TI511" s="5"/>
      <c r="TJ511" s="5"/>
      <c r="TK511" s="5"/>
      <c r="TL511" s="5"/>
      <c r="TM511" s="5"/>
      <c r="TN511" s="5"/>
      <c r="TO511" s="5"/>
      <c r="TP511" s="5"/>
      <c r="TQ511" s="5"/>
      <c r="TR511" s="5"/>
      <c r="TS511" s="5"/>
      <c r="TT511" s="5"/>
      <c r="TU511" s="5"/>
      <c r="TV511" s="5"/>
      <c r="TW511" s="5"/>
      <c r="TX511" s="5"/>
      <c r="TY511" s="5"/>
      <c r="TZ511" s="5"/>
      <c r="UA511" s="5"/>
      <c r="UB511" s="5"/>
      <c r="UC511" s="5"/>
      <c r="UD511" s="5"/>
      <c r="UE511" s="5"/>
      <c r="UF511" s="5"/>
      <c r="UG511" s="5"/>
      <c r="UH511" s="5"/>
      <c r="UI511" s="5"/>
      <c r="UJ511" s="5"/>
      <c r="UK511" s="5"/>
      <c r="UL511" s="5"/>
      <c r="UM511" s="5"/>
      <c r="UN511" s="5"/>
      <c r="UO511" s="5"/>
      <c r="UP511" s="5"/>
      <c r="UQ511" s="5"/>
      <c r="UR511" s="5"/>
      <c r="US511" s="5"/>
      <c r="UT511" s="5"/>
      <c r="UU511" s="5"/>
      <c r="UV511" s="5"/>
      <c r="UW511" s="5"/>
      <c r="UX511" s="5"/>
      <c r="UY511" s="5"/>
      <c r="UZ511" s="5"/>
      <c r="VA511" s="5"/>
      <c r="VB511" s="5"/>
      <c r="VC511" s="5"/>
      <c r="VD511" s="5"/>
      <c r="VE511" s="5"/>
      <c r="VF511" s="5"/>
      <c r="VG511" s="5"/>
      <c r="VH511" s="5"/>
      <c r="VI511" s="5"/>
      <c r="VJ511" s="5"/>
      <c r="VK511" s="5"/>
      <c r="VL511" s="5"/>
      <c r="VM511" s="5"/>
      <c r="VN511" s="5"/>
      <c r="VO511" s="5"/>
      <c r="VP511" s="5"/>
      <c r="VQ511" s="5"/>
      <c r="VR511" s="5"/>
      <c r="VS511" s="5"/>
      <c r="VT511" s="5"/>
      <c r="VU511" s="5"/>
      <c r="VV511" s="5"/>
      <c r="VW511" s="5"/>
      <c r="VX511" s="5"/>
      <c r="VY511" s="5"/>
      <c r="VZ511" s="5"/>
      <c r="WA511" s="5"/>
      <c r="WB511" s="5"/>
      <c r="WC511" s="5"/>
      <c r="WD511" s="5"/>
      <c r="WE511" s="5"/>
      <c r="WF511" s="5"/>
      <c r="WG511" s="5"/>
      <c r="WH511" s="5"/>
      <c r="WI511" s="5"/>
      <c r="WJ511" s="5"/>
      <c r="WK511" s="5"/>
      <c r="WL511" s="5"/>
      <c r="WM511" s="5"/>
      <c r="WN511" s="5"/>
      <c r="WO511" s="5"/>
      <c r="WP511" s="5"/>
      <c r="WQ511" s="5"/>
      <c r="WR511" s="5"/>
      <c r="WS511" s="5"/>
      <c r="WT511" s="5"/>
      <c r="WU511" s="5"/>
      <c r="WV511" s="5"/>
      <c r="WW511" s="5"/>
      <c r="WX511" s="5"/>
      <c r="WY511" s="5"/>
      <c r="WZ511" s="5"/>
      <c r="XA511" s="5"/>
      <c r="XB511" s="5"/>
      <c r="XC511" s="5"/>
      <c r="XD511" s="5"/>
      <c r="XE511" s="5"/>
      <c r="XF511" s="5"/>
      <c r="XG511" s="5"/>
      <c r="XH511" s="5"/>
      <c r="XI511" s="5"/>
      <c r="XJ511" s="5"/>
      <c r="XK511" s="5"/>
      <c r="XL511" s="5"/>
      <c r="XM511" s="5"/>
      <c r="XN511" s="5"/>
      <c r="XO511" s="5"/>
      <c r="XP511" s="5"/>
      <c r="XQ511" s="5"/>
      <c r="XR511" s="5"/>
      <c r="XS511" s="5"/>
      <c r="XT511" s="5"/>
      <c r="XU511" s="5"/>
      <c r="XV511" s="5"/>
      <c r="XW511" s="5"/>
      <c r="XX511" s="5"/>
      <c r="XY511" s="5"/>
      <c r="XZ511" s="5"/>
      <c r="YA511" s="5"/>
      <c r="YB511" s="5"/>
      <c r="YC511" s="5"/>
      <c r="YD511" s="5"/>
      <c r="YE511" s="5"/>
      <c r="YF511" s="5"/>
      <c r="YG511" s="5"/>
      <c r="YH511" s="5"/>
      <c r="YI511" s="5"/>
      <c r="YJ511" s="5"/>
      <c r="YK511" s="5"/>
      <c r="YL511" s="5"/>
      <c r="YM511" s="5"/>
      <c r="YN511" s="5"/>
      <c r="YO511" s="5"/>
      <c r="YP511" s="5"/>
      <c r="YQ511" s="5"/>
      <c r="YR511" s="5"/>
      <c r="YS511" s="5"/>
      <c r="YT511" s="5"/>
      <c r="YU511" s="5"/>
      <c r="YV511" s="5"/>
      <c r="YW511" s="5"/>
      <c r="YX511" s="5"/>
      <c r="YY511" s="5"/>
      <c r="YZ511" s="5"/>
      <c r="ZA511" s="5"/>
      <c r="ZB511" s="5"/>
      <c r="ZC511" s="5"/>
      <c r="ZD511" s="5"/>
      <c r="ZE511" s="5"/>
      <c r="ZF511" s="5"/>
      <c r="ZG511" s="5"/>
      <c r="ZH511" s="5"/>
      <c r="ZI511" s="5"/>
      <c r="ZJ511" s="5"/>
      <c r="ZK511" s="5"/>
      <c r="ZL511" s="5"/>
      <c r="ZM511" s="5"/>
      <c r="ZN511" s="5"/>
      <c r="ZO511" s="5"/>
      <c r="ZP511" s="5"/>
      <c r="ZQ511" s="5"/>
      <c r="ZR511" s="5"/>
      <c r="ZS511" s="5"/>
      <c r="ZT511" s="5"/>
      <c r="ZU511" s="5"/>
      <c r="ZV511" s="5"/>
      <c r="ZW511" s="5"/>
      <c r="ZX511" s="5"/>
      <c r="ZY511" s="5"/>
      <c r="ZZ511" s="5"/>
      <c r="AAA511" s="5"/>
      <c r="AAB511" s="5"/>
      <c r="AAC511" s="5"/>
      <c r="AAD511" s="5"/>
      <c r="AAE511" s="5"/>
      <c r="AAF511" s="5"/>
      <c r="AAG511" s="5"/>
      <c r="AAH511" s="5"/>
      <c r="AAI511" s="5"/>
      <c r="AAJ511" s="5"/>
      <c r="AAK511" s="5"/>
      <c r="AAL511" s="5"/>
      <c r="AAM511" s="5"/>
      <c r="AAN511" s="5"/>
      <c r="AAO511" s="5"/>
      <c r="AAP511" s="5"/>
      <c r="AAQ511" s="5"/>
      <c r="AAR511" s="5"/>
      <c r="AAS511" s="5"/>
      <c r="AAT511" s="5"/>
      <c r="AAU511" s="5"/>
      <c r="AAV511" s="5"/>
      <c r="AAW511" s="5"/>
      <c r="AAX511" s="5"/>
      <c r="AAY511" s="5"/>
      <c r="AAZ511" s="5"/>
      <c r="ABA511" s="5"/>
      <c r="ABB511" s="5"/>
      <c r="ABC511" s="5"/>
      <c r="ABD511" s="5"/>
      <c r="ABE511" s="5"/>
      <c r="ABF511" s="5"/>
      <c r="ABG511" s="5"/>
      <c r="ABH511" s="5"/>
      <c r="ABI511" s="5"/>
      <c r="ABJ511" s="5"/>
      <c r="ABK511" s="5"/>
      <c r="ABL511" s="5"/>
      <c r="ABM511" s="5"/>
      <c r="ABN511" s="5"/>
      <c r="ABO511" s="5"/>
      <c r="ABP511" s="5"/>
      <c r="ABQ511" s="5"/>
      <c r="ABR511" s="5"/>
      <c r="ABS511" s="5"/>
      <c r="ABT511" s="5"/>
      <c r="ABU511" s="5"/>
      <c r="ABV511" s="5"/>
      <c r="ABW511" s="5"/>
      <c r="ABX511" s="5"/>
      <c r="ABY511" s="5"/>
      <c r="ABZ511" s="5"/>
      <c r="ACA511" s="5"/>
      <c r="ACB511" s="5"/>
      <c r="ACC511" s="5"/>
      <c r="ACD511" s="5"/>
      <c r="ACE511" s="5"/>
      <c r="ACF511" s="5"/>
      <c r="ACG511" s="5"/>
      <c r="ACH511" s="5"/>
      <c r="ACI511" s="5"/>
      <c r="ACJ511" s="5"/>
      <c r="ACK511" s="5"/>
      <c r="ACL511" s="5"/>
      <c r="ACM511" s="5"/>
      <c r="ACN511" s="5"/>
      <c r="ACO511" s="5"/>
      <c r="ACP511" s="5"/>
      <c r="ACQ511" s="5"/>
      <c r="ACR511" s="5"/>
      <c r="ACS511" s="5"/>
      <c r="ACT511" s="5"/>
      <c r="ACU511" s="5"/>
      <c r="ACV511" s="5"/>
      <c r="ACW511" s="5"/>
      <c r="ACX511" s="5"/>
      <c r="ACY511" s="5"/>
      <c r="ACZ511" s="5"/>
      <c r="ADA511" s="5"/>
      <c r="ADB511" s="5"/>
      <c r="ADC511" s="5"/>
      <c r="ADD511" s="5"/>
      <c r="ADE511" s="5"/>
      <c r="ADF511" s="5"/>
      <c r="ADG511" s="5"/>
      <c r="ADH511" s="5"/>
      <c r="ADI511" s="5"/>
      <c r="ADJ511" s="5"/>
      <c r="ADK511" s="5"/>
      <c r="ADL511" s="5"/>
      <c r="ADM511" s="5"/>
      <c r="ADN511" s="5"/>
      <c r="ADO511" s="5"/>
      <c r="ADP511" s="5"/>
      <c r="ADQ511" s="5"/>
      <c r="ADR511" s="5"/>
      <c r="ADS511" s="5"/>
      <c r="ADT511" s="5"/>
      <c r="ADU511" s="5"/>
      <c r="ADV511" s="5"/>
      <c r="ADW511" s="5"/>
      <c r="ADX511" s="5"/>
      <c r="ADY511" s="5"/>
      <c r="ADZ511" s="5"/>
      <c r="AEA511" s="5"/>
      <c r="AEB511" s="5"/>
      <c r="AEC511" s="5"/>
      <c r="AED511" s="5"/>
      <c r="AEE511" s="5"/>
      <c r="AEF511" s="5"/>
      <c r="AEG511" s="5"/>
      <c r="AEH511" s="5"/>
      <c r="AEI511" s="5"/>
      <c r="AEJ511" s="5"/>
      <c r="AEK511" s="5"/>
      <c r="AEL511" s="5"/>
      <c r="AEM511" s="5"/>
      <c r="AEN511" s="5"/>
      <c r="AEO511" s="5"/>
      <c r="AEP511" s="5"/>
      <c r="AEQ511" s="5"/>
      <c r="AER511" s="5"/>
      <c r="AES511" s="5"/>
      <c r="AET511" s="5"/>
      <c r="AEU511" s="5"/>
      <c r="AEV511" s="5"/>
      <c r="AEW511" s="5"/>
      <c r="AEX511" s="5"/>
      <c r="AEY511" s="5"/>
      <c r="AEZ511" s="5"/>
      <c r="AFA511" s="5"/>
      <c r="AFB511" s="5"/>
      <c r="AFC511" s="5"/>
      <c r="AFD511" s="5"/>
      <c r="AFE511" s="5"/>
      <c r="AFF511" s="5"/>
      <c r="AFG511" s="5"/>
      <c r="AFH511" s="5"/>
      <c r="AFI511" s="5"/>
      <c r="AFJ511" s="5"/>
      <c r="AFK511" s="5"/>
      <c r="AFL511" s="5"/>
      <c r="AFM511" s="5"/>
      <c r="AFN511" s="5"/>
      <c r="AFO511" s="5"/>
      <c r="AFP511" s="5"/>
      <c r="AFQ511" s="5"/>
      <c r="AFR511" s="5"/>
      <c r="AFS511" s="5"/>
      <c r="AFT511" s="5"/>
      <c r="AFU511" s="5"/>
      <c r="AFV511" s="5"/>
      <c r="AFW511" s="5"/>
      <c r="AFX511" s="5"/>
      <c r="AFY511" s="5"/>
      <c r="AFZ511" s="5"/>
      <c r="AGA511" s="5"/>
      <c r="AGB511" s="5"/>
      <c r="AGC511" s="5"/>
      <c r="AGD511" s="5"/>
      <c r="AGE511" s="5"/>
      <c r="AGF511" s="5"/>
      <c r="AGG511" s="5"/>
      <c r="AGH511" s="5"/>
      <c r="AGI511" s="5"/>
      <c r="AGJ511" s="5"/>
      <c r="AGK511" s="5"/>
      <c r="AGL511" s="5"/>
      <c r="AGM511" s="5"/>
      <c r="AGN511" s="5"/>
      <c r="AGO511" s="5"/>
      <c r="AGP511" s="5"/>
      <c r="AGQ511" s="5"/>
      <c r="AGR511" s="5"/>
      <c r="AGS511" s="5"/>
      <c r="AGT511" s="5"/>
      <c r="AGU511" s="5"/>
      <c r="AGV511" s="5"/>
      <c r="AGW511" s="5"/>
      <c r="AGX511" s="5"/>
      <c r="AGY511" s="5"/>
      <c r="AGZ511" s="5"/>
      <c r="AHA511" s="5"/>
      <c r="AHB511" s="5"/>
      <c r="AHC511" s="5"/>
      <c r="AHD511" s="5"/>
      <c r="AHE511" s="5"/>
      <c r="AHF511" s="5"/>
      <c r="AHG511" s="5"/>
      <c r="AHH511" s="5"/>
      <c r="AHI511" s="5"/>
      <c r="AHJ511" s="5"/>
      <c r="AHK511" s="5"/>
      <c r="AHL511" s="5"/>
      <c r="AHM511" s="5"/>
      <c r="AHN511" s="5"/>
      <c r="AHO511" s="5"/>
      <c r="AHP511" s="5"/>
      <c r="AHQ511" s="5"/>
      <c r="AHR511" s="5"/>
      <c r="AHS511" s="5"/>
      <c r="AHT511" s="5"/>
      <c r="AHU511" s="5"/>
      <c r="AHV511" s="5"/>
      <c r="AHW511" s="5"/>
      <c r="AHX511" s="5"/>
      <c r="AHY511" s="5"/>
      <c r="AHZ511" s="5"/>
      <c r="AIA511" s="5"/>
      <c r="AIB511" s="5"/>
      <c r="AIC511" s="5"/>
      <c r="AID511" s="5"/>
      <c r="AIE511" s="5"/>
      <c r="AIF511" s="5"/>
      <c r="AIG511" s="5"/>
      <c r="AIH511" s="5"/>
      <c r="AII511" s="5"/>
      <c r="AIJ511" s="5"/>
      <c r="AIK511" s="5"/>
      <c r="AIL511" s="5"/>
      <c r="AIM511" s="5"/>
      <c r="AIN511" s="5"/>
      <c r="AIO511" s="5"/>
      <c r="AIP511" s="5"/>
      <c r="AIQ511" s="5"/>
      <c r="AIR511" s="5"/>
      <c r="AIS511" s="5"/>
      <c r="AIT511" s="5"/>
      <c r="AIU511" s="5"/>
      <c r="AIV511" s="5"/>
      <c r="AIW511" s="5"/>
      <c r="AIX511" s="5"/>
      <c r="AIY511" s="5"/>
      <c r="AIZ511" s="5"/>
      <c r="AJA511" s="5"/>
      <c r="AJB511" s="5"/>
      <c r="AJC511" s="5"/>
      <c r="AJD511" s="5"/>
      <c r="AJE511" s="5"/>
      <c r="AJF511" s="5"/>
      <c r="AJG511" s="5"/>
      <c r="AJH511" s="5"/>
      <c r="AJI511" s="5"/>
      <c r="AJJ511" s="5"/>
      <c r="AJK511" s="5"/>
      <c r="AJL511" s="5"/>
      <c r="AJM511" s="5"/>
      <c r="AJN511" s="5"/>
      <c r="AJO511" s="5"/>
      <c r="AJP511" s="5"/>
      <c r="AJQ511" s="5"/>
      <c r="AJR511" s="5"/>
      <c r="AJS511" s="5"/>
      <c r="AJT511" s="5"/>
      <c r="AJU511" s="5"/>
      <c r="AJV511" s="5"/>
      <c r="AJW511" s="5"/>
      <c r="AJX511" s="5"/>
      <c r="AJY511" s="5"/>
      <c r="AJZ511" s="5"/>
      <c r="AKA511" s="5"/>
      <c r="AKB511" s="5"/>
      <c r="AKC511" s="5"/>
      <c r="AKD511" s="5"/>
      <c r="AKE511" s="5"/>
      <c r="AKF511" s="5"/>
      <c r="AKG511" s="5"/>
      <c r="AKH511" s="5"/>
      <c r="AKI511" s="5"/>
      <c r="AKJ511" s="5"/>
      <c r="AKK511" s="5"/>
      <c r="AKL511" s="5"/>
      <c r="AKM511" s="5"/>
      <c r="AKN511" s="5"/>
      <c r="AKO511" s="5"/>
      <c r="AKP511" s="5"/>
      <c r="AKQ511" s="5"/>
      <c r="AKR511" s="5"/>
      <c r="AKS511" s="5"/>
      <c r="AKT511" s="5"/>
      <c r="AKU511" s="5"/>
      <c r="AKV511" s="5"/>
      <c r="AKW511" s="5"/>
      <c r="AKX511" s="5"/>
      <c r="AKY511" s="5"/>
      <c r="AKZ511" s="5"/>
      <c r="ALA511" s="5"/>
      <c r="ALB511" s="5"/>
      <c r="ALC511" s="5"/>
      <c r="ALD511" s="5"/>
      <c r="ALE511" s="5"/>
      <c r="ALF511" s="5"/>
      <c r="ALG511" s="5"/>
      <c r="ALH511" s="5"/>
      <c r="ALI511" s="5"/>
      <c r="ALJ511" s="5"/>
      <c r="ALK511" s="5"/>
      <c r="ALL511" s="5"/>
      <c r="ALM511" s="5"/>
      <c r="ALN511" s="5"/>
      <c r="ALO511" s="5"/>
      <c r="ALP511" s="5"/>
      <c r="ALQ511" s="5"/>
      <c r="ALR511" s="5"/>
      <c r="ALS511" s="5"/>
      <c r="ALT511" s="5"/>
      <c r="ALU511" s="5"/>
      <c r="ALV511" s="5"/>
      <c r="ALW511" s="5"/>
      <c r="ALX511" s="5"/>
      <c r="ALY511" s="5"/>
      <c r="ALZ511" s="5"/>
      <c r="AMA511" s="5"/>
      <c r="AMB511" s="5"/>
      <c r="AMC511" s="5"/>
      <c r="AMD511" s="5"/>
      <c r="AME511" s="5"/>
      <c r="AMF511" s="5"/>
      <c r="AMG511" s="5"/>
      <c r="AMH511" s="5"/>
      <c r="AMI511" s="5"/>
      <c r="AMJ511" s="5"/>
      <c r="AMK511" s="5"/>
    </row>
    <row r="512" spans="1:1025" ht="116.25" customHeight="1">
      <c r="A512" s="45">
        <v>1</v>
      </c>
      <c r="B512" s="117" t="s">
        <v>786</v>
      </c>
      <c r="C512" s="118">
        <v>1965</v>
      </c>
      <c r="D512" s="118" t="s">
        <v>37</v>
      </c>
      <c r="E512" s="186" t="s">
        <v>330</v>
      </c>
      <c r="F512" s="118">
        <v>2</v>
      </c>
      <c r="G512" s="118">
        <v>3</v>
      </c>
      <c r="H512" s="318">
        <v>588.4</v>
      </c>
      <c r="I512" s="318">
        <v>524.6</v>
      </c>
      <c r="J512" s="318">
        <v>441</v>
      </c>
      <c r="K512" s="297">
        <v>22</v>
      </c>
      <c r="L512" s="295">
        <f>P512</f>
        <v>3268554.51</v>
      </c>
      <c r="M512" s="133" t="s">
        <v>37</v>
      </c>
      <c r="N512" s="133" t="s">
        <v>37</v>
      </c>
      <c r="O512" s="133" t="s">
        <v>37</v>
      </c>
      <c r="P512" s="135">
        <v>3268554.51</v>
      </c>
      <c r="Q512" s="133" t="s">
        <v>37</v>
      </c>
      <c r="R512" s="44" t="s">
        <v>787</v>
      </c>
      <c r="S512" s="64">
        <v>6230.57</v>
      </c>
      <c r="T512" s="64">
        <v>9208.4599999999991</v>
      </c>
      <c r="U512" s="45">
        <v>2016</v>
      </c>
      <c r="V512" s="11">
        <v>6</v>
      </c>
      <c r="W512" s="1">
        <v>1</v>
      </c>
    </row>
    <row r="513" spans="1:1025" ht="39" customHeight="1">
      <c r="A513" s="45">
        <f>A512+1</f>
        <v>2</v>
      </c>
      <c r="B513" s="147" t="s">
        <v>788</v>
      </c>
      <c r="C513" s="118">
        <v>1975</v>
      </c>
      <c r="D513" s="118" t="s">
        <v>37</v>
      </c>
      <c r="E513" s="186" t="s">
        <v>330</v>
      </c>
      <c r="F513" s="118">
        <v>2</v>
      </c>
      <c r="G513" s="118">
        <v>2</v>
      </c>
      <c r="H513" s="318">
        <v>578.70000000000005</v>
      </c>
      <c r="I513" s="318">
        <v>500.7</v>
      </c>
      <c r="J513" s="318">
        <v>223</v>
      </c>
      <c r="K513" s="297">
        <v>25</v>
      </c>
      <c r="L513" s="295">
        <f>P513</f>
        <v>42503.54</v>
      </c>
      <c r="M513" s="133" t="s">
        <v>37</v>
      </c>
      <c r="N513" s="133" t="s">
        <v>37</v>
      </c>
      <c r="O513" s="133" t="s">
        <v>37</v>
      </c>
      <c r="P513" s="133">
        <v>42503.54</v>
      </c>
      <c r="Q513" s="133" t="s">
        <v>37</v>
      </c>
      <c r="R513" s="44" t="s">
        <v>246</v>
      </c>
      <c r="S513" s="49">
        <v>84.89</v>
      </c>
      <c r="T513" s="49">
        <v>84.89</v>
      </c>
      <c r="U513" s="45">
        <v>2016</v>
      </c>
      <c r="V513" s="11">
        <v>1</v>
      </c>
      <c r="W513" s="1">
        <v>1</v>
      </c>
    </row>
    <row r="514" spans="1:1025" ht="79.5" customHeight="1">
      <c r="A514" s="45">
        <f>A513+1</f>
        <v>3</v>
      </c>
      <c r="B514" s="117" t="s">
        <v>789</v>
      </c>
      <c r="C514" s="118">
        <v>1958</v>
      </c>
      <c r="D514" s="118"/>
      <c r="E514" s="186" t="s">
        <v>330</v>
      </c>
      <c r="F514" s="118">
        <v>2</v>
      </c>
      <c r="G514" s="118">
        <v>1</v>
      </c>
      <c r="H514" s="318">
        <v>404.6</v>
      </c>
      <c r="I514" s="318">
        <v>387.9</v>
      </c>
      <c r="J514" s="318">
        <v>341.1</v>
      </c>
      <c r="K514" s="297">
        <v>15</v>
      </c>
      <c r="L514" s="295">
        <f>P514</f>
        <v>5792119.6200000001</v>
      </c>
      <c r="M514" s="133" t="s">
        <v>37</v>
      </c>
      <c r="N514" s="133" t="s">
        <v>37</v>
      </c>
      <c r="O514" s="133" t="s">
        <v>37</v>
      </c>
      <c r="P514" s="133">
        <v>5792119.6200000001</v>
      </c>
      <c r="Q514" s="133" t="s">
        <v>37</v>
      </c>
      <c r="R514" s="44" t="s">
        <v>703</v>
      </c>
      <c r="S514" s="49">
        <v>14931.99</v>
      </c>
      <c r="T514" s="49">
        <v>16024.13</v>
      </c>
      <c r="U514" s="45">
        <v>2016</v>
      </c>
      <c r="V514" s="11">
        <v>6</v>
      </c>
      <c r="W514" s="1">
        <v>1</v>
      </c>
    </row>
    <row r="515" spans="1:1025" ht="169.5" customHeight="1">
      <c r="A515" s="45">
        <f>A514+1</f>
        <v>4</v>
      </c>
      <c r="B515" s="117" t="s">
        <v>790</v>
      </c>
      <c r="C515" s="118">
        <v>1975</v>
      </c>
      <c r="D515" s="118"/>
      <c r="E515" s="186" t="s">
        <v>330</v>
      </c>
      <c r="F515" s="118">
        <v>2</v>
      </c>
      <c r="G515" s="118">
        <v>2</v>
      </c>
      <c r="H515" s="318">
        <v>555.4</v>
      </c>
      <c r="I515" s="318">
        <v>506.6</v>
      </c>
      <c r="J515" s="318">
        <v>505.6</v>
      </c>
      <c r="K515" s="297">
        <v>21</v>
      </c>
      <c r="L515" s="295">
        <f>P515</f>
        <v>4705536.2699999996</v>
      </c>
      <c r="M515" s="133" t="s">
        <v>37</v>
      </c>
      <c r="N515" s="133" t="s">
        <v>37</v>
      </c>
      <c r="O515" s="133" t="s">
        <v>37</v>
      </c>
      <c r="P515" s="133">
        <v>4705536.2699999996</v>
      </c>
      <c r="Q515" s="133" t="s">
        <v>37</v>
      </c>
      <c r="R515" s="44" t="s">
        <v>791</v>
      </c>
      <c r="S515" s="49">
        <v>9288.4599999999991</v>
      </c>
      <c r="T515" s="49">
        <v>13107.33</v>
      </c>
      <c r="U515" s="45">
        <v>2016</v>
      </c>
      <c r="V515" s="375">
        <v>7</v>
      </c>
      <c r="W515" s="1">
        <v>1</v>
      </c>
    </row>
    <row r="516" spans="1:1025" s="5" customFormat="1" ht="35.25" customHeight="1">
      <c r="A516" s="257" t="s">
        <v>792</v>
      </c>
      <c r="B516" s="258"/>
      <c r="C516" s="258"/>
      <c r="D516" s="258"/>
      <c r="E516" s="258"/>
      <c r="F516" s="258"/>
      <c r="G516" s="259"/>
      <c r="H516" s="328">
        <f t="shared" ref="H516:Q516" si="62">SUM(H512:H515)</f>
        <v>2127.1</v>
      </c>
      <c r="I516" s="327">
        <f t="shared" si="62"/>
        <v>1919.8</v>
      </c>
      <c r="J516" s="327">
        <f t="shared" si="62"/>
        <v>1510.7</v>
      </c>
      <c r="K516" s="333">
        <f t="shared" si="62"/>
        <v>83</v>
      </c>
      <c r="L516" s="327">
        <f t="shared" si="62"/>
        <v>13808713.939999999</v>
      </c>
      <c r="M516" s="75">
        <f t="shared" si="62"/>
        <v>0</v>
      </c>
      <c r="N516" s="75">
        <f t="shared" si="62"/>
        <v>0</v>
      </c>
      <c r="O516" s="75">
        <f t="shared" si="62"/>
        <v>0</v>
      </c>
      <c r="P516" s="74">
        <f t="shared" si="62"/>
        <v>13808713.939999999</v>
      </c>
      <c r="Q516" s="75">
        <f t="shared" si="62"/>
        <v>0</v>
      </c>
      <c r="R516" s="77" t="s">
        <v>105</v>
      </c>
      <c r="S516" s="75" t="s">
        <v>105</v>
      </c>
      <c r="T516" s="218" t="s">
        <v>105</v>
      </c>
      <c r="U516" s="76" t="s">
        <v>105</v>
      </c>
      <c r="V516" s="18"/>
    </row>
    <row r="517" spans="1:1025" s="172" customFormat="1" ht="25.5" customHeight="1">
      <c r="A517" s="256" t="s">
        <v>793</v>
      </c>
      <c r="B517" s="256"/>
      <c r="C517" s="256"/>
      <c r="D517" s="256"/>
      <c r="E517" s="256"/>
      <c r="F517" s="256"/>
      <c r="G517" s="256"/>
      <c r="H517" s="256"/>
      <c r="I517" s="256"/>
      <c r="J517" s="256"/>
      <c r="K517" s="256"/>
      <c r="L517" s="256"/>
      <c r="M517" s="256"/>
      <c r="N517" s="256"/>
      <c r="O517" s="256"/>
      <c r="P517" s="256"/>
      <c r="Q517" s="256"/>
      <c r="R517" s="256"/>
      <c r="S517" s="256"/>
      <c r="T517" s="256"/>
      <c r="U517" s="256"/>
      <c r="V517" s="18"/>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5"/>
      <c r="BV517" s="5"/>
      <c r="BW517" s="5"/>
      <c r="BX517" s="5"/>
      <c r="BY517" s="5"/>
      <c r="BZ517" s="5"/>
      <c r="CA517" s="5"/>
      <c r="CB517" s="5"/>
      <c r="CC517" s="5"/>
      <c r="CD517" s="5"/>
      <c r="CE517" s="5"/>
      <c r="CF517" s="5"/>
      <c r="CG517" s="5"/>
      <c r="CH517" s="5"/>
      <c r="CI517" s="5"/>
      <c r="CJ517" s="5"/>
      <c r="CK517" s="5"/>
      <c r="CL517" s="5"/>
      <c r="CM517" s="5"/>
      <c r="CN517" s="5"/>
      <c r="CO517" s="5"/>
      <c r="CP517" s="5"/>
      <c r="CQ517" s="5"/>
      <c r="CR517" s="5"/>
      <c r="CS517" s="5"/>
      <c r="CT517" s="5"/>
      <c r="CU517" s="5"/>
      <c r="CV517" s="5"/>
      <c r="CW517" s="5"/>
      <c r="CX517" s="5"/>
      <c r="CY517" s="5"/>
      <c r="CZ517" s="5"/>
      <c r="DA517" s="5"/>
      <c r="DB517" s="5"/>
      <c r="DC517" s="5"/>
      <c r="DD517" s="5"/>
      <c r="DE517" s="5"/>
      <c r="DF517" s="5"/>
      <c r="DG517" s="5"/>
      <c r="DH517" s="5"/>
      <c r="DI517" s="5"/>
      <c r="DJ517" s="5"/>
      <c r="DK517" s="5"/>
      <c r="DL517" s="5"/>
      <c r="DM517" s="5"/>
      <c r="DN517" s="5"/>
      <c r="DO517" s="5"/>
      <c r="DP517" s="5"/>
      <c r="DQ517" s="5"/>
      <c r="DR517" s="5"/>
      <c r="DS517" s="5"/>
      <c r="DT517" s="5"/>
      <c r="DU517" s="5"/>
      <c r="DV517" s="5"/>
      <c r="DW517" s="5"/>
      <c r="DX517" s="5"/>
      <c r="DY517" s="5"/>
      <c r="DZ517" s="5"/>
      <c r="EA517" s="5"/>
      <c r="EB517" s="5"/>
      <c r="EC517" s="5"/>
      <c r="ED517" s="5"/>
      <c r="EE517" s="5"/>
      <c r="EF517" s="5"/>
      <c r="EG517" s="5"/>
      <c r="EH517" s="5"/>
      <c r="EI517" s="5"/>
      <c r="EJ517" s="5"/>
      <c r="EK517" s="5"/>
      <c r="EL517" s="5"/>
      <c r="EM517" s="5"/>
      <c r="EN517" s="5"/>
      <c r="EO517" s="5"/>
      <c r="EP517" s="5"/>
      <c r="EQ517" s="5"/>
      <c r="ER517" s="5"/>
      <c r="ES517" s="5"/>
      <c r="ET517" s="5"/>
      <c r="EU517" s="5"/>
      <c r="EV517" s="5"/>
      <c r="EW517" s="5"/>
      <c r="EX517" s="5"/>
      <c r="EY517" s="5"/>
      <c r="EZ517" s="5"/>
      <c r="FA517" s="5"/>
      <c r="FB517" s="5"/>
      <c r="FC517" s="5"/>
      <c r="FD517" s="5"/>
      <c r="FE517" s="5"/>
      <c r="FF517" s="5"/>
      <c r="FG517" s="5"/>
      <c r="FH517" s="5"/>
      <c r="FI517" s="5"/>
      <c r="FJ517" s="5"/>
      <c r="FK517" s="5"/>
      <c r="FL517" s="5"/>
      <c r="FM517" s="5"/>
      <c r="FN517" s="5"/>
      <c r="FO517" s="5"/>
      <c r="FP517" s="5"/>
      <c r="FQ517" s="5"/>
      <c r="FR517" s="5"/>
      <c r="FS517" s="5"/>
      <c r="FT517" s="5"/>
      <c r="FU517" s="5"/>
      <c r="FV517" s="5"/>
      <c r="FW517" s="5"/>
      <c r="FX517" s="5"/>
      <c r="FY517" s="5"/>
      <c r="FZ517" s="5"/>
      <c r="GA517" s="5"/>
      <c r="GB517" s="5"/>
      <c r="GC517" s="5"/>
      <c r="GD517" s="5"/>
      <c r="GE517" s="5"/>
      <c r="GF517" s="5"/>
      <c r="GG517" s="5"/>
      <c r="GH517" s="5"/>
      <c r="GI517" s="5"/>
      <c r="GJ517" s="5"/>
      <c r="GK517" s="5"/>
      <c r="GL517" s="5"/>
      <c r="GM517" s="5"/>
      <c r="GN517" s="5"/>
      <c r="GO517" s="5"/>
      <c r="GP517" s="5"/>
      <c r="GQ517" s="5"/>
      <c r="GR517" s="5"/>
      <c r="GS517" s="5"/>
      <c r="GT517" s="5"/>
      <c r="GU517" s="5"/>
      <c r="GV517" s="5"/>
      <c r="GW517" s="5"/>
      <c r="GX517" s="5"/>
      <c r="GY517" s="5"/>
      <c r="GZ517" s="5"/>
      <c r="HA517" s="5"/>
      <c r="HB517" s="5"/>
      <c r="HC517" s="5"/>
      <c r="HD517" s="5"/>
      <c r="HE517" s="5"/>
      <c r="HF517" s="5"/>
      <c r="HG517" s="5"/>
      <c r="HH517" s="5"/>
      <c r="HI517" s="5"/>
      <c r="HJ517" s="5"/>
      <c r="HK517" s="5"/>
      <c r="HL517" s="5"/>
      <c r="HM517" s="5"/>
      <c r="HN517" s="5"/>
      <c r="HO517" s="5"/>
      <c r="HP517" s="5"/>
      <c r="HQ517" s="5"/>
      <c r="HR517" s="5"/>
      <c r="HS517" s="5"/>
      <c r="HT517" s="5"/>
      <c r="HU517" s="5"/>
      <c r="HV517" s="5"/>
      <c r="HW517" s="5"/>
      <c r="HX517" s="5"/>
      <c r="HY517" s="5"/>
      <c r="HZ517" s="5"/>
      <c r="IA517" s="5"/>
      <c r="IB517" s="5"/>
      <c r="IC517" s="5"/>
      <c r="ID517" s="5"/>
      <c r="IE517" s="5"/>
      <c r="IF517" s="5"/>
      <c r="IG517" s="5"/>
      <c r="IH517" s="5"/>
      <c r="II517" s="5"/>
      <c r="IJ517" s="5"/>
      <c r="IK517" s="5"/>
      <c r="IL517" s="5"/>
      <c r="IM517" s="5"/>
      <c r="IN517" s="5"/>
      <c r="IO517" s="5"/>
      <c r="IP517" s="5"/>
      <c r="IQ517" s="5"/>
      <c r="IR517" s="5"/>
      <c r="IS517" s="5"/>
      <c r="IT517" s="5"/>
      <c r="IU517" s="5"/>
      <c r="IV517" s="5"/>
      <c r="IW517" s="5"/>
      <c r="IX517" s="5"/>
      <c r="IY517" s="5"/>
      <c r="IZ517" s="5"/>
      <c r="JA517" s="5"/>
      <c r="JB517" s="5"/>
      <c r="JC517" s="5"/>
      <c r="JD517" s="5"/>
      <c r="JE517" s="5"/>
      <c r="JF517" s="5"/>
      <c r="JG517" s="5"/>
      <c r="JH517" s="5"/>
      <c r="JI517" s="5"/>
      <c r="JJ517" s="5"/>
      <c r="JK517" s="5"/>
      <c r="JL517" s="5"/>
      <c r="JM517" s="5"/>
      <c r="JN517" s="5"/>
      <c r="JO517" s="5"/>
      <c r="JP517" s="5"/>
      <c r="JQ517" s="5"/>
      <c r="JR517" s="5"/>
      <c r="JS517" s="5"/>
      <c r="JT517" s="5"/>
      <c r="JU517" s="5"/>
      <c r="JV517" s="5"/>
      <c r="JW517" s="5"/>
      <c r="JX517" s="5"/>
      <c r="JY517" s="5"/>
      <c r="JZ517" s="5"/>
      <c r="KA517" s="5"/>
      <c r="KB517" s="5"/>
      <c r="KC517" s="5"/>
      <c r="KD517" s="5"/>
      <c r="KE517" s="5"/>
      <c r="KF517" s="5"/>
      <c r="KG517" s="5"/>
      <c r="KH517" s="5"/>
      <c r="KI517" s="5"/>
      <c r="KJ517" s="5"/>
      <c r="KK517" s="5"/>
      <c r="KL517" s="5"/>
      <c r="KM517" s="5"/>
      <c r="KN517" s="5"/>
      <c r="KO517" s="5"/>
      <c r="KP517" s="5"/>
      <c r="KQ517" s="5"/>
      <c r="KR517" s="5"/>
      <c r="KS517" s="5"/>
      <c r="KT517" s="5"/>
      <c r="KU517" s="5"/>
      <c r="KV517" s="5"/>
      <c r="KW517" s="5"/>
      <c r="KX517" s="5"/>
      <c r="KY517" s="5"/>
      <c r="KZ517" s="5"/>
      <c r="LA517" s="5"/>
      <c r="LB517" s="5"/>
      <c r="LC517" s="5"/>
      <c r="LD517" s="5"/>
      <c r="LE517" s="5"/>
      <c r="LF517" s="5"/>
      <c r="LG517" s="5"/>
      <c r="LH517" s="5"/>
      <c r="LI517" s="5"/>
      <c r="LJ517" s="5"/>
      <c r="LK517" s="5"/>
      <c r="LL517" s="5"/>
      <c r="LM517" s="5"/>
      <c r="LN517" s="5"/>
      <c r="LO517" s="5"/>
      <c r="LP517" s="5"/>
      <c r="LQ517" s="5"/>
      <c r="LR517" s="5"/>
      <c r="LS517" s="5"/>
      <c r="LT517" s="5"/>
      <c r="LU517" s="5"/>
      <c r="LV517" s="5"/>
      <c r="LW517" s="5"/>
      <c r="LX517" s="5"/>
      <c r="LY517" s="5"/>
      <c r="LZ517" s="5"/>
      <c r="MA517" s="5"/>
      <c r="MB517" s="5"/>
      <c r="MC517" s="5"/>
      <c r="MD517" s="5"/>
      <c r="ME517" s="5"/>
      <c r="MF517" s="5"/>
      <c r="MG517" s="5"/>
      <c r="MH517" s="5"/>
      <c r="MI517" s="5"/>
      <c r="MJ517" s="5"/>
      <c r="MK517" s="5"/>
      <c r="ML517" s="5"/>
      <c r="MM517" s="5"/>
      <c r="MN517" s="5"/>
      <c r="MO517" s="5"/>
      <c r="MP517" s="5"/>
      <c r="MQ517" s="5"/>
      <c r="MR517" s="5"/>
      <c r="MS517" s="5"/>
      <c r="MT517" s="5"/>
      <c r="MU517" s="5"/>
      <c r="MV517" s="5"/>
      <c r="MW517" s="5"/>
      <c r="MX517" s="5"/>
      <c r="MY517" s="5"/>
      <c r="MZ517" s="5"/>
      <c r="NA517" s="5"/>
      <c r="NB517" s="5"/>
      <c r="NC517" s="5"/>
      <c r="ND517" s="5"/>
      <c r="NE517" s="5"/>
      <c r="NF517" s="5"/>
      <c r="NG517" s="5"/>
      <c r="NH517" s="5"/>
      <c r="NI517" s="5"/>
      <c r="NJ517" s="5"/>
      <c r="NK517" s="5"/>
      <c r="NL517" s="5"/>
      <c r="NM517" s="5"/>
      <c r="NN517" s="5"/>
      <c r="NO517" s="5"/>
      <c r="NP517" s="5"/>
      <c r="NQ517" s="5"/>
      <c r="NR517" s="5"/>
      <c r="NS517" s="5"/>
      <c r="NT517" s="5"/>
      <c r="NU517" s="5"/>
      <c r="NV517" s="5"/>
      <c r="NW517" s="5"/>
      <c r="NX517" s="5"/>
      <c r="NY517" s="5"/>
      <c r="NZ517" s="5"/>
      <c r="OA517" s="5"/>
      <c r="OB517" s="5"/>
      <c r="OC517" s="5"/>
      <c r="OD517" s="5"/>
      <c r="OE517" s="5"/>
      <c r="OF517" s="5"/>
      <c r="OG517" s="5"/>
      <c r="OH517" s="5"/>
      <c r="OI517" s="5"/>
      <c r="OJ517" s="5"/>
      <c r="OK517" s="5"/>
      <c r="OL517" s="5"/>
      <c r="OM517" s="5"/>
      <c r="ON517" s="5"/>
      <c r="OO517" s="5"/>
      <c r="OP517" s="5"/>
      <c r="OQ517" s="5"/>
      <c r="OR517" s="5"/>
      <c r="OS517" s="5"/>
      <c r="OT517" s="5"/>
      <c r="OU517" s="5"/>
      <c r="OV517" s="5"/>
      <c r="OW517" s="5"/>
      <c r="OX517" s="5"/>
      <c r="OY517" s="5"/>
      <c r="OZ517" s="5"/>
      <c r="PA517" s="5"/>
      <c r="PB517" s="5"/>
      <c r="PC517" s="5"/>
      <c r="PD517" s="5"/>
      <c r="PE517" s="5"/>
      <c r="PF517" s="5"/>
      <c r="PG517" s="5"/>
      <c r="PH517" s="5"/>
      <c r="PI517" s="5"/>
      <c r="PJ517" s="5"/>
      <c r="PK517" s="5"/>
      <c r="PL517" s="5"/>
      <c r="PM517" s="5"/>
      <c r="PN517" s="5"/>
      <c r="PO517" s="5"/>
      <c r="PP517" s="5"/>
      <c r="PQ517" s="5"/>
      <c r="PR517" s="5"/>
      <c r="PS517" s="5"/>
      <c r="PT517" s="5"/>
      <c r="PU517" s="5"/>
      <c r="PV517" s="5"/>
      <c r="PW517" s="5"/>
      <c r="PX517" s="5"/>
      <c r="PY517" s="5"/>
      <c r="PZ517" s="5"/>
      <c r="QA517" s="5"/>
      <c r="QB517" s="5"/>
      <c r="QC517" s="5"/>
      <c r="QD517" s="5"/>
      <c r="QE517" s="5"/>
      <c r="QF517" s="5"/>
      <c r="QG517" s="5"/>
      <c r="QH517" s="5"/>
      <c r="QI517" s="5"/>
      <c r="QJ517" s="5"/>
      <c r="QK517" s="5"/>
      <c r="QL517" s="5"/>
      <c r="QM517" s="5"/>
      <c r="QN517" s="5"/>
      <c r="QO517" s="5"/>
      <c r="QP517" s="5"/>
      <c r="QQ517" s="5"/>
      <c r="QR517" s="5"/>
      <c r="QS517" s="5"/>
      <c r="QT517" s="5"/>
      <c r="QU517" s="5"/>
      <c r="QV517" s="5"/>
      <c r="QW517" s="5"/>
      <c r="QX517" s="5"/>
      <c r="QY517" s="5"/>
      <c r="QZ517" s="5"/>
      <c r="RA517" s="5"/>
      <c r="RB517" s="5"/>
      <c r="RC517" s="5"/>
      <c r="RD517" s="5"/>
      <c r="RE517" s="5"/>
      <c r="RF517" s="5"/>
      <c r="RG517" s="5"/>
      <c r="RH517" s="5"/>
      <c r="RI517" s="5"/>
      <c r="RJ517" s="5"/>
      <c r="RK517" s="5"/>
      <c r="RL517" s="5"/>
      <c r="RM517" s="5"/>
      <c r="RN517" s="5"/>
      <c r="RO517" s="5"/>
      <c r="RP517" s="5"/>
      <c r="RQ517" s="5"/>
      <c r="RR517" s="5"/>
      <c r="RS517" s="5"/>
      <c r="RT517" s="5"/>
      <c r="RU517" s="5"/>
      <c r="RV517" s="5"/>
      <c r="RW517" s="5"/>
      <c r="RX517" s="5"/>
      <c r="RY517" s="5"/>
      <c r="RZ517" s="5"/>
      <c r="SA517" s="5"/>
      <c r="SB517" s="5"/>
      <c r="SC517" s="5"/>
      <c r="SD517" s="5"/>
      <c r="SE517" s="5"/>
      <c r="SF517" s="5"/>
      <c r="SG517" s="5"/>
      <c r="SH517" s="5"/>
      <c r="SI517" s="5"/>
      <c r="SJ517" s="5"/>
      <c r="SK517" s="5"/>
      <c r="SL517" s="5"/>
      <c r="SM517" s="5"/>
      <c r="SN517" s="5"/>
      <c r="SO517" s="5"/>
      <c r="SP517" s="5"/>
      <c r="SQ517" s="5"/>
      <c r="SR517" s="5"/>
      <c r="SS517" s="5"/>
      <c r="ST517" s="5"/>
      <c r="SU517" s="5"/>
      <c r="SV517" s="5"/>
      <c r="SW517" s="5"/>
      <c r="SX517" s="5"/>
      <c r="SY517" s="5"/>
      <c r="SZ517" s="5"/>
      <c r="TA517" s="5"/>
      <c r="TB517" s="5"/>
      <c r="TC517" s="5"/>
      <c r="TD517" s="5"/>
      <c r="TE517" s="5"/>
      <c r="TF517" s="5"/>
      <c r="TG517" s="5"/>
      <c r="TH517" s="5"/>
      <c r="TI517" s="5"/>
      <c r="TJ517" s="5"/>
      <c r="TK517" s="5"/>
      <c r="TL517" s="5"/>
      <c r="TM517" s="5"/>
      <c r="TN517" s="5"/>
      <c r="TO517" s="5"/>
      <c r="TP517" s="5"/>
      <c r="TQ517" s="5"/>
      <c r="TR517" s="5"/>
      <c r="TS517" s="5"/>
      <c r="TT517" s="5"/>
      <c r="TU517" s="5"/>
      <c r="TV517" s="5"/>
      <c r="TW517" s="5"/>
      <c r="TX517" s="5"/>
      <c r="TY517" s="5"/>
      <c r="TZ517" s="5"/>
      <c r="UA517" s="5"/>
      <c r="UB517" s="5"/>
      <c r="UC517" s="5"/>
      <c r="UD517" s="5"/>
      <c r="UE517" s="5"/>
      <c r="UF517" s="5"/>
      <c r="UG517" s="5"/>
      <c r="UH517" s="5"/>
      <c r="UI517" s="5"/>
      <c r="UJ517" s="5"/>
      <c r="UK517" s="5"/>
      <c r="UL517" s="5"/>
      <c r="UM517" s="5"/>
      <c r="UN517" s="5"/>
      <c r="UO517" s="5"/>
      <c r="UP517" s="5"/>
      <c r="UQ517" s="5"/>
      <c r="UR517" s="5"/>
      <c r="US517" s="5"/>
      <c r="UT517" s="5"/>
      <c r="UU517" s="5"/>
      <c r="UV517" s="5"/>
      <c r="UW517" s="5"/>
      <c r="UX517" s="5"/>
      <c r="UY517" s="5"/>
      <c r="UZ517" s="5"/>
      <c r="VA517" s="5"/>
      <c r="VB517" s="5"/>
      <c r="VC517" s="5"/>
      <c r="VD517" s="5"/>
      <c r="VE517" s="5"/>
      <c r="VF517" s="5"/>
      <c r="VG517" s="5"/>
      <c r="VH517" s="5"/>
      <c r="VI517" s="5"/>
      <c r="VJ517" s="5"/>
      <c r="VK517" s="5"/>
      <c r="VL517" s="5"/>
      <c r="VM517" s="5"/>
      <c r="VN517" s="5"/>
      <c r="VO517" s="5"/>
      <c r="VP517" s="5"/>
      <c r="VQ517" s="5"/>
      <c r="VR517" s="5"/>
      <c r="VS517" s="5"/>
      <c r="VT517" s="5"/>
      <c r="VU517" s="5"/>
      <c r="VV517" s="5"/>
      <c r="VW517" s="5"/>
      <c r="VX517" s="5"/>
      <c r="VY517" s="5"/>
      <c r="VZ517" s="5"/>
      <c r="WA517" s="5"/>
      <c r="WB517" s="5"/>
      <c r="WC517" s="5"/>
      <c r="WD517" s="5"/>
      <c r="WE517" s="5"/>
      <c r="WF517" s="5"/>
      <c r="WG517" s="5"/>
      <c r="WH517" s="5"/>
      <c r="WI517" s="5"/>
      <c r="WJ517" s="5"/>
      <c r="WK517" s="5"/>
      <c r="WL517" s="5"/>
      <c r="WM517" s="5"/>
      <c r="WN517" s="5"/>
      <c r="WO517" s="5"/>
      <c r="WP517" s="5"/>
      <c r="WQ517" s="5"/>
      <c r="WR517" s="5"/>
      <c r="WS517" s="5"/>
      <c r="WT517" s="5"/>
      <c r="WU517" s="5"/>
      <c r="WV517" s="5"/>
      <c r="WW517" s="5"/>
      <c r="WX517" s="5"/>
      <c r="WY517" s="5"/>
      <c r="WZ517" s="5"/>
      <c r="XA517" s="5"/>
      <c r="XB517" s="5"/>
      <c r="XC517" s="5"/>
      <c r="XD517" s="5"/>
      <c r="XE517" s="5"/>
      <c r="XF517" s="5"/>
      <c r="XG517" s="5"/>
      <c r="XH517" s="5"/>
      <c r="XI517" s="5"/>
      <c r="XJ517" s="5"/>
      <c r="XK517" s="5"/>
      <c r="XL517" s="5"/>
      <c r="XM517" s="5"/>
      <c r="XN517" s="5"/>
      <c r="XO517" s="5"/>
      <c r="XP517" s="5"/>
      <c r="XQ517" s="5"/>
      <c r="XR517" s="5"/>
      <c r="XS517" s="5"/>
      <c r="XT517" s="5"/>
      <c r="XU517" s="5"/>
      <c r="XV517" s="5"/>
      <c r="XW517" s="5"/>
      <c r="XX517" s="5"/>
      <c r="XY517" s="5"/>
      <c r="XZ517" s="5"/>
      <c r="YA517" s="5"/>
      <c r="YB517" s="5"/>
      <c r="YC517" s="5"/>
      <c r="YD517" s="5"/>
      <c r="YE517" s="5"/>
      <c r="YF517" s="5"/>
      <c r="YG517" s="5"/>
      <c r="YH517" s="5"/>
      <c r="YI517" s="5"/>
      <c r="YJ517" s="5"/>
      <c r="YK517" s="5"/>
      <c r="YL517" s="5"/>
      <c r="YM517" s="5"/>
      <c r="YN517" s="5"/>
      <c r="YO517" s="5"/>
      <c r="YP517" s="5"/>
      <c r="YQ517" s="5"/>
      <c r="YR517" s="5"/>
      <c r="YS517" s="5"/>
      <c r="YT517" s="5"/>
      <c r="YU517" s="5"/>
      <c r="YV517" s="5"/>
      <c r="YW517" s="5"/>
      <c r="YX517" s="5"/>
      <c r="YY517" s="5"/>
      <c r="YZ517" s="5"/>
      <c r="ZA517" s="5"/>
      <c r="ZB517" s="5"/>
      <c r="ZC517" s="5"/>
      <c r="ZD517" s="5"/>
      <c r="ZE517" s="5"/>
      <c r="ZF517" s="5"/>
      <c r="ZG517" s="5"/>
      <c r="ZH517" s="5"/>
      <c r="ZI517" s="5"/>
      <c r="ZJ517" s="5"/>
      <c r="ZK517" s="5"/>
      <c r="ZL517" s="5"/>
      <c r="ZM517" s="5"/>
      <c r="ZN517" s="5"/>
      <c r="ZO517" s="5"/>
      <c r="ZP517" s="5"/>
      <c r="ZQ517" s="5"/>
      <c r="ZR517" s="5"/>
      <c r="ZS517" s="5"/>
      <c r="ZT517" s="5"/>
      <c r="ZU517" s="5"/>
      <c r="ZV517" s="5"/>
      <c r="ZW517" s="5"/>
      <c r="ZX517" s="5"/>
      <c r="ZY517" s="5"/>
      <c r="ZZ517" s="5"/>
      <c r="AAA517" s="5"/>
      <c r="AAB517" s="5"/>
      <c r="AAC517" s="5"/>
      <c r="AAD517" s="5"/>
      <c r="AAE517" s="5"/>
      <c r="AAF517" s="5"/>
      <c r="AAG517" s="5"/>
      <c r="AAH517" s="5"/>
      <c r="AAI517" s="5"/>
      <c r="AAJ517" s="5"/>
      <c r="AAK517" s="5"/>
      <c r="AAL517" s="5"/>
      <c r="AAM517" s="5"/>
      <c r="AAN517" s="5"/>
      <c r="AAO517" s="5"/>
      <c r="AAP517" s="5"/>
      <c r="AAQ517" s="5"/>
      <c r="AAR517" s="5"/>
      <c r="AAS517" s="5"/>
      <c r="AAT517" s="5"/>
      <c r="AAU517" s="5"/>
      <c r="AAV517" s="5"/>
      <c r="AAW517" s="5"/>
      <c r="AAX517" s="5"/>
      <c r="AAY517" s="5"/>
      <c r="AAZ517" s="5"/>
      <c r="ABA517" s="5"/>
      <c r="ABB517" s="5"/>
      <c r="ABC517" s="5"/>
      <c r="ABD517" s="5"/>
      <c r="ABE517" s="5"/>
      <c r="ABF517" s="5"/>
      <c r="ABG517" s="5"/>
      <c r="ABH517" s="5"/>
      <c r="ABI517" s="5"/>
      <c r="ABJ517" s="5"/>
      <c r="ABK517" s="5"/>
      <c r="ABL517" s="5"/>
      <c r="ABM517" s="5"/>
      <c r="ABN517" s="5"/>
      <c r="ABO517" s="5"/>
      <c r="ABP517" s="5"/>
      <c r="ABQ517" s="5"/>
      <c r="ABR517" s="5"/>
      <c r="ABS517" s="5"/>
      <c r="ABT517" s="5"/>
      <c r="ABU517" s="5"/>
      <c r="ABV517" s="5"/>
      <c r="ABW517" s="5"/>
      <c r="ABX517" s="5"/>
      <c r="ABY517" s="5"/>
      <c r="ABZ517" s="5"/>
      <c r="ACA517" s="5"/>
      <c r="ACB517" s="5"/>
      <c r="ACC517" s="5"/>
      <c r="ACD517" s="5"/>
      <c r="ACE517" s="5"/>
      <c r="ACF517" s="5"/>
      <c r="ACG517" s="5"/>
      <c r="ACH517" s="5"/>
      <c r="ACI517" s="5"/>
      <c r="ACJ517" s="5"/>
      <c r="ACK517" s="5"/>
      <c r="ACL517" s="5"/>
      <c r="ACM517" s="5"/>
      <c r="ACN517" s="5"/>
      <c r="ACO517" s="5"/>
      <c r="ACP517" s="5"/>
      <c r="ACQ517" s="5"/>
      <c r="ACR517" s="5"/>
      <c r="ACS517" s="5"/>
      <c r="ACT517" s="5"/>
      <c r="ACU517" s="5"/>
      <c r="ACV517" s="5"/>
      <c r="ACW517" s="5"/>
      <c r="ACX517" s="5"/>
      <c r="ACY517" s="5"/>
      <c r="ACZ517" s="5"/>
      <c r="ADA517" s="5"/>
      <c r="ADB517" s="5"/>
      <c r="ADC517" s="5"/>
      <c r="ADD517" s="5"/>
      <c r="ADE517" s="5"/>
      <c r="ADF517" s="5"/>
      <c r="ADG517" s="5"/>
      <c r="ADH517" s="5"/>
      <c r="ADI517" s="5"/>
      <c r="ADJ517" s="5"/>
      <c r="ADK517" s="5"/>
      <c r="ADL517" s="5"/>
      <c r="ADM517" s="5"/>
      <c r="ADN517" s="5"/>
      <c r="ADO517" s="5"/>
      <c r="ADP517" s="5"/>
      <c r="ADQ517" s="5"/>
      <c r="ADR517" s="5"/>
      <c r="ADS517" s="5"/>
      <c r="ADT517" s="5"/>
      <c r="ADU517" s="5"/>
      <c r="ADV517" s="5"/>
      <c r="ADW517" s="5"/>
      <c r="ADX517" s="5"/>
      <c r="ADY517" s="5"/>
      <c r="ADZ517" s="5"/>
      <c r="AEA517" s="5"/>
      <c r="AEB517" s="5"/>
      <c r="AEC517" s="5"/>
      <c r="AED517" s="5"/>
      <c r="AEE517" s="5"/>
      <c r="AEF517" s="5"/>
      <c r="AEG517" s="5"/>
      <c r="AEH517" s="5"/>
      <c r="AEI517" s="5"/>
      <c r="AEJ517" s="5"/>
      <c r="AEK517" s="5"/>
      <c r="AEL517" s="5"/>
      <c r="AEM517" s="5"/>
      <c r="AEN517" s="5"/>
      <c r="AEO517" s="5"/>
      <c r="AEP517" s="5"/>
      <c r="AEQ517" s="5"/>
      <c r="AER517" s="5"/>
      <c r="AES517" s="5"/>
      <c r="AET517" s="5"/>
      <c r="AEU517" s="5"/>
      <c r="AEV517" s="5"/>
      <c r="AEW517" s="5"/>
      <c r="AEX517" s="5"/>
      <c r="AEY517" s="5"/>
      <c r="AEZ517" s="5"/>
      <c r="AFA517" s="5"/>
      <c r="AFB517" s="5"/>
      <c r="AFC517" s="5"/>
      <c r="AFD517" s="5"/>
      <c r="AFE517" s="5"/>
      <c r="AFF517" s="5"/>
      <c r="AFG517" s="5"/>
      <c r="AFH517" s="5"/>
      <c r="AFI517" s="5"/>
      <c r="AFJ517" s="5"/>
      <c r="AFK517" s="5"/>
      <c r="AFL517" s="5"/>
      <c r="AFM517" s="5"/>
      <c r="AFN517" s="5"/>
      <c r="AFO517" s="5"/>
      <c r="AFP517" s="5"/>
      <c r="AFQ517" s="5"/>
      <c r="AFR517" s="5"/>
      <c r="AFS517" s="5"/>
      <c r="AFT517" s="5"/>
      <c r="AFU517" s="5"/>
      <c r="AFV517" s="5"/>
      <c r="AFW517" s="5"/>
      <c r="AFX517" s="5"/>
      <c r="AFY517" s="5"/>
      <c r="AFZ517" s="5"/>
      <c r="AGA517" s="5"/>
      <c r="AGB517" s="5"/>
      <c r="AGC517" s="5"/>
      <c r="AGD517" s="5"/>
      <c r="AGE517" s="5"/>
      <c r="AGF517" s="5"/>
      <c r="AGG517" s="5"/>
      <c r="AGH517" s="5"/>
      <c r="AGI517" s="5"/>
      <c r="AGJ517" s="5"/>
      <c r="AGK517" s="5"/>
      <c r="AGL517" s="5"/>
      <c r="AGM517" s="5"/>
      <c r="AGN517" s="5"/>
      <c r="AGO517" s="5"/>
      <c r="AGP517" s="5"/>
      <c r="AGQ517" s="5"/>
      <c r="AGR517" s="5"/>
      <c r="AGS517" s="5"/>
      <c r="AGT517" s="5"/>
      <c r="AGU517" s="5"/>
      <c r="AGV517" s="5"/>
      <c r="AGW517" s="5"/>
      <c r="AGX517" s="5"/>
      <c r="AGY517" s="5"/>
      <c r="AGZ517" s="5"/>
      <c r="AHA517" s="5"/>
      <c r="AHB517" s="5"/>
      <c r="AHC517" s="5"/>
      <c r="AHD517" s="5"/>
      <c r="AHE517" s="5"/>
      <c r="AHF517" s="5"/>
      <c r="AHG517" s="5"/>
      <c r="AHH517" s="5"/>
      <c r="AHI517" s="5"/>
      <c r="AHJ517" s="5"/>
      <c r="AHK517" s="5"/>
      <c r="AHL517" s="5"/>
      <c r="AHM517" s="5"/>
      <c r="AHN517" s="5"/>
      <c r="AHO517" s="5"/>
      <c r="AHP517" s="5"/>
      <c r="AHQ517" s="5"/>
      <c r="AHR517" s="5"/>
      <c r="AHS517" s="5"/>
      <c r="AHT517" s="5"/>
      <c r="AHU517" s="5"/>
      <c r="AHV517" s="5"/>
      <c r="AHW517" s="5"/>
      <c r="AHX517" s="5"/>
      <c r="AHY517" s="5"/>
      <c r="AHZ517" s="5"/>
      <c r="AIA517" s="5"/>
      <c r="AIB517" s="5"/>
      <c r="AIC517" s="5"/>
      <c r="AID517" s="5"/>
      <c r="AIE517" s="5"/>
      <c r="AIF517" s="5"/>
      <c r="AIG517" s="5"/>
      <c r="AIH517" s="5"/>
      <c r="AII517" s="5"/>
      <c r="AIJ517" s="5"/>
      <c r="AIK517" s="5"/>
      <c r="AIL517" s="5"/>
      <c r="AIM517" s="5"/>
      <c r="AIN517" s="5"/>
      <c r="AIO517" s="5"/>
      <c r="AIP517" s="5"/>
      <c r="AIQ517" s="5"/>
      <c r="AIR517" s="5"/>
      <c r="AIS517" s="5"/>
      <c r="AIT517" s="5"/>
      <c r="AIU517" s="5"/>
      <c r="AIV517" s="5"/>
      <c r="AIW517" s="5"/>
      <c r="AIX517" s="5"/>
      <c r="AIY517" s="5"/>
      <c r="AIZ517" s="5"/>
      <c r="AJA517" s="5"/>
      <c r="AJB517" s="5"/>
      <c r="AJC517" s="5"/>
      <c r="AJD517" s="5"/>
      <c r="AJE517" s="5"/>
      <c r="AJF517" s="5"/>
      <c r="AJG517" s="5"/>
      <c r="AJH517" s="5"/>
      <c r="AJI517" s="5"/>
      <c r="AJJ517" s="5"/>
      <c r="AJK517" s="5"/>
      <c r="AJL517" s="5"/>
      <c r="AJM517" s="5"/>
      <c r="AJN517" s="5"/>
      <c r="AJO517" s="5"/>
      <c r="AJP517" s="5"/>
      <c r="AJQ517" s="5"/>
      <c r="AJR517" s="5"/>
      <c r="AJS517" s="5"/>
      <c r="AJT517" s="5"/>
      <c r="AJU517" s="5"/>
      <c r="AJV517" s="5"/>
      <c r="AJW517" s="5"/>
      <c r="AJX517" s="5"/>
      <c r="AJY517" s="5"/>
      <c r="AJZ517" s="5"/>
      <c r="AKA517" s="5"/>
      <c r="AKB517" s="5"/>
      <c r="AKC517" s="5"/>
      <c r="AKD517" s="5"/>
      <c r="AKE517" s="5"/>
      <c r="AKF517" s="5"/>
      <c r="AKG517" s="5"/>
      <c r="AKH517" s="5"/>
      <c r="AKI517" s="5"/>
      <c r="AKJ517" s="5"/>
      <c r="AKK517" s="5"/>
      <c r="AKL517" s="5"/>
      <c r="AKM517" s="5"/>
      <c r="AKN517" s="5"/>
      <c r="AKO517" s="5"/>
      <c r="AKP517" s="5"/>
      <c r="AKQ517" s="5"/>
      <c r="AKR517" s="5"/>
      <c r="AKS517" s="5"/>
      <c r="AKT517" s="5"/>
      <c r="AKU517" s="5"/>
      <c r="AKV517" s="5"/>
      <c r="AKW517" s="5"/>
      <c r="AKX517" s="5"/>
      <c r="AKY517" s="5"/>
      <c r="AKZ517" s="5"/>
      <c r="ALA517" s="5"/>
      <c r="ALB517" s="5"/>
      <c r="ALC517" s="5"/>
      <c r="ALD517" s="5"/>
      <c r="ALE517" s="5"/>
      <c r="ALF517" s="5"/>
      <c r="ALG517" s="5"/>
      <c r="ALH517" s="5"/>
      <c r="ALI517" s="5"/>
      <c r="ALJ517" s="5"/>
      <c r="ALK517" s="5"/>
      <c r="ALL517" s="5"/>
      <c r="ALM517" s="5"/>
      <c r="ALN517" s="5"/>
      <c r="ALO517" s="5"/>
      <c r="ALP517" s="5"/>
      <c r="ALQ517" s="5"/>
      <c r="ALR517" s="5"/>
      <c r="ALS517" s="5"/>
      <c r="ALT517" s="5"/>
      <c r="ALU517" s="5"/>
      <c r="ALV517" s="5"/>
      <c r="ALW517" s="5"/>
      <c r="ALX517" s="5"/>
      <c r="ALY517" s="5"/>
      <c r="ALZ517" s="5"/>
      <c r="AMA517" s="5"/>
      <c r="AMB517" s="5"/>
      <c r="AMC517" s="5"/>
      <c r="AMD517" s="5"/>
      <c r="AME517" s="5"/>
      <c r="AMF517" s="5"/>
      <c r="AMG517" s="5"/>
      <c r="AMH517" s="5"/>
      <c r="AMI517" s="5"/>
      <c r="AMJ517" s="5"/>
      <c r="AMK517" s="5"/>
    </row>
    <row r="518" spans="1:1025" ht="47.25">
      <c r="A518" s="45">
        <v>1</v>
      </c>
      <c r="B518" s="117" t="s">
        <v>794</v>
      </c>
      <c r="C518" s="118">
        <v>1972</v>
      </c>
      <c r="D518" s="118"/>
      <c r="E518" s="186" t="s">
        <v>330</v>
      </c>
      <c r="F518" s="118">
        <v>2</v>
      </c>
      <c r="G518" s="118">
        <v>3</v>
      </c>
      <c r="H518" s="318">
        <v>581.5</v>
      </c>
      <c r="I518" s="318">
        <v>522.1</v>
      </c>
      <c r="J518" s="318">
        <v>351</v>
      </c>
      <c r="K518" s="297">
        <v>22</v>
      </c>
      <c r="L518" s="318">
        <f t="shared" ref="L518:L529" si="63">P518</f>
        <v>2829973.11</v>
      </c>
      <c r="M518" s="133" t="s">
        <v>37</v>
      </c>
      <c r="N518" s="133" t="s">
        <v>37</v>
      </c>
      <c r="O518" s="133" t="s">
        <v>37</v>
      </c>
      <c r="P518" s="133">
        <v>2829973.11</v>
      </c>
      <c r="Q518" s="133" t="s">
        <v>37</v>
      </c>
      <c r="R518" s="44" t="s">
        <v>795</v>
      </c>
      <c r="S518" s="49">
        <v>5420.37</v>
      </c>
      <c r="T518" s="49">
        <v>7778.74</v>
      </c>
      <c r="U518" s="45">
        <v>2016</v>
      </c>
      <c r="V518" s="11">
        <v>3</v>
      </c>
      <c r="W518" s="1">
        <v>1</v>
      </c>
    </row>
    <row r="519" spans="1:1025" ht="47.25">
      <c r="A519" s="45">
        <f t="shared" ref="A519:A529" si="64">A518+1</f>
        <v>2</v>
      </c>
      <c r="B519" s="117" t="s">
        <v>796</v>
      </c>
      <c r="C519" s="118">
        <v>1978</v>
      </c>
      <c r="D519" s="118"/>
      <c r="E519" s="186" t="s">
        <v>330</v>
      </c>
      <c r="F519" s="118">
        <v>2</v>
      </c>
      <c r="G519" s="118">
        <v>3</v>
      </c>
      <c r="H519" s="318">
        <v>783.6</v>
      </c>
      <c r="I519" s="318">
        <v>696.8</v>
      </c>
      <c r="J519" s="318">
        <v>232.2</v>
      </c>
      <c r="K519" s="297">
        <v>25</v>
      </c>
      <c r="L519" s="318">
        <f t="shared" si="63"/>
        <v>3491645.14</v>
      </c>
      <c r="M519" s="133" t="s">
        <v>37</v>
      </c>
      <c r="N519" s="133" t="s">
        <v>37</v>
      </c>
      <c r="O519" s="133" t="s">
        <v>37</v>
      </c>
      <c r="P519" s="133">
        <v>3491645.14</v>
      </c>
      <c r="Q519" s="133" t="s">
        <v>37</v>
      </c>
      <c r="R519" s="44" t="s">
        <v>795</v>
      </c>
      <c r="S519" s="49">
        <v>5010.97</v>
      </c>
      <c r="T519" s="49">
        <v>7778.74</v>
      </c>
      <c r="U519" s="45">
        <v>2016</v>
      </c>
      <c r="V519" s="11">
        <v>3</v>
      </c>
      <c r="W519" s="1">
        <v>1</v>
      </c>
    </row>
    <row r="520" spans="1:1025" ht="47.25">
      <c r="A520" s="45">
        <f t="shared" si="64"/>
        <v>3</v>
      </c>
      <c r="B520" s="117" t="s">
        <v>797</v>
      </c>
      <c r="C520" s="118">
        <v>1959</v>
      </c>
      <c r="D520" s="118"/>
      <c r="E520" s="186" t="s">
        <v>330</v>
      </c>
      <c r="F520" s="118">
        <v>2</v>
      </c>
      <c r="G520" s="118">
        <v>1</v>
      </c>
      <c r="H520" s="318">
        <v>442.5</v>
      </c>
      <c r="I520" s="318">
        <v>405.5</v>
      </c>
      <c r="J520" s="318">
        <v>188.3</v>
      </c>
      <c r="K520" s="297">
        <v>22</v>
      </c>
      <c r="L520" s="318">
        <f t="shared" si="63"/>
        <v>890083.48</v>
      </c>
      <c r="M520" s="133" t="s">
        <v>37</v>
      </c>
      <c r="N520" s="133" t="s">
        <v>37</v>
      </c>
      <c r="O520" s="133" t="s">
        <v>37</v>
      </c>
      <c r="P520" s="148">
        <v>890083.48</v>
      </c>
      <c r="Q520" s="133" t="s">
        <v>37</v>
      </c>
      <c r="R520" s="44" t="s">
        <v>301</v>
      </c>
      <c r="S520" s="64">
        <v>2195.0300000000002</v>
      </c>
      <c r="T520" s="64">
        <v>4635.8100000000004</v>
      </c>
      <c r="U520" s="45">
        <v>2016</v>
      </c>
      <c r="V520" s="11">
        <v>1</v>
      </c>
      <c r="W520" s="1">
        <v>1</v>
      </c>
    </row>
    <row r="521" spans="1:1025" ht="47.25">
      <c r="A521" s="45">
        <f t="shared" si="64"/>
        <v>4</v>
      </c>
      <c r="B521" s="117" t="s">
        <v>798</v>
      </c>
      <c r="C521" s="118">
        <v>1960</v>
      </c>
      <c r="D521" s="118"/>
      <c r="E521" s="186" t="s">
        <v>330</v>
      </c>
      <c r="F521" s="118">
        <v>2</v>
      </c>
      <c r="G521" s="118">
        <v>1</v>
      </c>
      <c r="H521" s="318">
        <v>412.8</v>
      </c>
      <c r="I521" s="318">
        <v>395.3</v>
      </c>
      <c r="J521" s="318">
        <v>191.3</v>
      </c>
      <c r="K521" s="297">
        <v>18</v>
      </c>
      <c r="L521" s="318">
        <f t="shared" si="63"/>
        <v>1003464.46</v>
      </c>
      <c r="M521" s="133" t="s">
        <v>37</v>
      </c>
      <c r="N521" s="133" t="s">
        <v>37</v>
      </c>
      <c r="O521" s="133" t="s">
        <v>37</v>
      </c>
      <c r="P521" s="148">
        <v>1003464.46</v>
      </c>
      <c r="Q521" s="133" t="s">
        <v>37</v>
      </c>
      <c r="R521" s="44" t="s">
        <v>301</v>
      </c>
      <c r="S521" s="64">
        <v>2538.4899999999998</v>
      </c>
      <c r="T521" s="64">
        <v>4635.8100000000004</v>
      </c>
      <c r="U521" s="45">
        <v>2016</v>
      </c>
      <c r="V521" s="11">
        <v>1</v>
      </c>
      <c r="W521" s="1">
        <v>1</v>
      </c>
    </row>
    <row r="522" spans="1:1025" ht="78.75" customHeight="1">
      <c r="A522" s="45">
        <f t="shared" si="64"/>
        <v>5</v>
      </c>
      <c r="B522" s="117" t="s">
        <v>799</v>
      </c>
      <c r="C522" s="118">
        <v>1972</v>
      </c>
      <c r="D522" s="118"/>
      <c r="E522" s="186" t="s">
        <v>330</v>
      </c>
      <c r="F522" s="118">
        <v>2</v>
      </c>
      <c r="G522" s="118">
        <v>3</v>
      </c>
      <c r="H522" s="318">
        <v>571.4</v>
      </c>
      <c r="I522" s="318">
        <v>509.6</v>
      </c>
      <c r="J522" s="318">
        <v>296.3</v>
      </c>
      <c r="K522" s="297">
        <v>27</v>
      </c>
      <c r="L522" s="318">
        <f t="shared" si="63"/>
        <v>4942250.2699999996</v>
      </c>
      <c r="M522" s="133" t="s">
        <v>37</v>
      </c>
      <c r="N522" s="133" t="s">
        <v>37</v>
      </c>
      <c r="O522" s="133" t="s">
        <v>37</v>
      </c>
      <c r="P522" s="133">
        <v>4942250.2699999996</v>
      </c>
      <c r="Q522" s="133" t="s">
        <v>37</v>
      </c>
      <c r="R522" s="44" t="s">
        <v>800</v>
      </c>
      <c r="S522" s="49">
        <v>9698.2900000000009</v>
      </c>
      <c r="T522" s="49">
        <v>16228.47</v>
      </c>
      <c r="U522" s="45">
        <v>2016</v>
      </c>
      <c r="V522" s="11">
        <v>6</v>
      </c>
      <c r="W522" s="1">
        <v>1</v>
      </c>
    </row>
    <row r="523" spans="1:1025" ht="102" customHeight="1">
      <c r="A523" s="45">
        <f t="shared" si="64"/>
        <v>6</v>
      </c>
      <c r="B523" s="117" t="s">
        <v>801</v>
      </c>
      <c r="C523" s="118">
        <v>1972</v>
      </c>
      <c r="D523" s="118"/>
      <c r="E523" s="186" t="s">
        <v>330</v>
      </c>
      <c r="F523" s="118">
        <v>2</v>
      </c>
      <c r="G523" s="118">
        <v>3</v>
      </c>
      <c r="H523" s="318">
        <v>562</v>
      </c>
      <c r="I523" s="318">
        <v>497.8</v>
      </c>
      <c r="J523" s="318">
        <v>358.1</v>
      </c>
      <c r="K523" s="297">
        <v>24</v>
      </c>
      <c r="L523" s="318">
        <f t="shared" si="63"/>
        <v>5471659.6399999997</v>
      </c>
      <c r="M523" s="133" t="s">
        <v>37</v>
      </c>
      <c r="N523" s="133" t="s">
        <v>37</v>
      </c>
      <c r="O523" s="133" t="s">
        <v>37</v>
      </c>
      <c r="P523" s="133">
        <v>5471659.6399999997</v>
      </c>
      <c r="Q523" s="133" t="s">
        <v>37</v>
      </c>
      <c r="R523" s="44" t="s">
        <v>802</v>
      </c>
      <c r="S523" s="49">
        <v>10991.68</v>
      </c>
      <c r="T523" s="49">
        <v>16228.47</v>
      </c>
      <c r="U523" s="45">
        <v>2016</v>
      </c>
      <c r="V523" s="11">
        <v>7</v>
      </c>
      <c r="W523" s="1">
        <v>1</v>
      </c>
    </row>
    <row r="524" spans="1:1025" ht="80.25" customHeight="1">
      <c r="A524" s="45">
        <f t="shared" si="64"/>
        <v>7</v>
      </c>
      <c r="B524" s="117" t="s">
        <v>803</v>
      </c>
      <c r="C524" s="118">
        <v>1965</v>
      </c>
      <c r="D524" s="118"/>
      <c r="E524" s="186" t="s">
        <v>330</v>
      </c>
      <c r="F524" s="118">
        <v>2</v>
      </c>
      <c r="G524" s="118">
        <v>1</v>
      </c>
      <c r="H524" s="318">
        <v>353.4</v>
      </c>
      <c r="I524" s="318">
        <v>325</v>
      </c>
      <c r="J524" s="318">
        <v>162.69999999999999</v>
      </c>
      <c r="K524" s="297">
        <v>15</v>
      </c>
      <c r="L524" s="318">
        <f t="shared" si="63"/>
        <v>4744901.55</v>
      </c>
      <c r="M524" s="133" t="s">
        <v>37</v>
      </c>
      <c r="N524" s="133" t="s">
        <v>37</v>
      </c>
      <c r="O524" s="133" t="s">
        <v>37</v>
      </c>
      <c r="P524" s="133">
        <v>4744901.55</v>
      </c>
      <c r="Q524" s="133" t="s">
        <v>37</v>
      </c>
      <c r="R524" s="44" t="s">
        <v>800</v>
      </c>
      <c r="S524" s="49">
        <v>14599.7</v>
      </c>
      <c r="T524" s="49">
        <v>16228.47</v>
      </c>
      <c r="U524" s="45">
        <v>2016</v>
      </c>
      <c r="V524" s="11">
        <v>6</v>
      </c>
      <c r="W524" s="1">
        <v>1</v>
      </c>
    </row>
    <row r="525" spans="1:1025" ht="96" customHeight="1">
      <c r="A525" s="45">
        <f t="shared" si="64"/>
        <v>8</v>
      </c>
      <c r="B525" s="117" t="s">
        <v>804</v>
      </c>
      <c r="C525" s="118">
        <v>1969</v>
      </c>
      <c r="D525" s="118"/>
      <c r="E525" s="186" t="s">
        <v>330</v>
      </c>
      <c r="F525" s="118">
        <v>2</v>
      </c>
      <c r="G525" s="118">
        <v>1</v>
      </c>
      <c r="H525" s="318">
        <v>357.2</v>
      </c>
      <c r="I525" s="318">
        <v>328.8</v>
      </c>
      <c r="J525" s="318">
        <v>37.9</v>
      </c>
      <c r="K525" s="297">
        <v>16</v>
      </c>
      <c r="L525" s="318">
        <f t="shared" si="63"/>
        <v>3641395.03</v>
      </c>
      <c r="M525" s="133" t="s">
        <v>37</v>
      </c>
      <c r="N525" s="133" t="s">
        <v>37</v>
      </c>
      <c r="O525" s="133" t="s">
        <v>37</v>
      </c>
      <c r="P525" s="133">
        <v>3641395.03</v>
      </c>
      <c r="Q525" s="133" t="s">
        <v>37</v>
      </c>
      <c r="R525" s="44" t="s">
        <v>805</v>
      </c>
      <c r="S525" s="49">
        <v>11074.8</v>
      </c>
      <c r="T525" s="49">
        <v>14043.39</v>
      </c>
      <c r="U525" s="45">
        <v>2016</v>
      </c>
      <c r="V525" s="11">
        <v>6</v>
      </c>
      <c r="W525" s="1">
        <v>1</v>
      </c>
    </row>
    <row r="526" spans="1:1025" ht="195" customHeight="1">
      <c r="A526" s="45">
        <f t="shared" si="64"/>
        <v>9</v>
      </c>
      <c r="B526" s="117" t="s">
        <v>806</v>
      </c>
      <c r="C526" s="118">
        <v>1961</v>
      </c>
      <c r="D526" s="118"/>
      <c r="E526" s="186" t="s">
        <v>350</v>
      </c>
      <c r="F526" s="118">
        <v>3</v>
      </c>
      <c r="G526" s="118">
        <v>3</v>
      </c>
      <c r="H526" s="318">
        <v>1536.6</v>
      </c>
      <c r="I526" s="318">
        <v>1470.6</v>
      </c>
      <c r="J526" s="318">
        <v>913</v>
      </c>
      <c r="K526" s="297">
        <v>86</v>
      </c>
      <c r="L526" s="318">
        <f t="shared" si="63"/>
        <v>8687159.8399999999</v>
      </c>
      <c r="M526" s="133" t="s">
        <v>37</v>
      </c>
      <c r="N526" s="133" t="s">
        <v>37</v>
      </c>
      <c r="O526" s="133" t="s">
        <v>37</v>
      </c>
      <c r="P526" s="133">
        <v>8687159.8399999999</v>
      </c>
      <c r="Q526" s="133" t="s">
        <v>37</v>
      </c>
      <c r="R526" s="44" t="s">
        <v>807</v>
      </c>
      <c r="S526" s="49">
        <v>5907.22</v>
      </c>
      <c r="T526" s="49">
        <v>6730.99</v>
      </c>
      <c r="U526" s="45">
        <v>2016</v>
      </c>
      <c r="V526" s="11">
        <v>7</v>
      </c>
      <c r="W526" s="1">
        <v>1</v>
      </c>
    </row>
    <row r="527" spans="1:1025" ht="47.25">
      <c r="A527" s="45">
        <f t="shared" si="64"/>
        <v>10</v>
      </c>
      <c r="B527" s="117" t="s">
        <v>808</v>
      </c>
      <c r="C527" s="149">
        <v>1965</v>
      </c>
      <c r="D527" s="149" t="s">
        <v>37</v>
      </c>
      <c r="E527" s="196" t="s">
        <v>542</v>
      </c>
      <c r="F527" s="149">
        <v>2</v>
      </c>
      <c r="G527" s="149">
        <v>3</v>
      </c>
      <c r="H527" s="338">
        <v>584.6</v>
      </c>
      <c r="I527" s="318">
        <v>518.6</v>
      </c>
      <c r="J527" s="338">
        <v>518.6</v>
      </c>
      <c r="K527" s="339">
        <v>28</v>
      </c>
      <c r="L527" s="318">
        <f t="shared" si="63"/>
        <v>543798.77</v>
      </c>
      <c r="M527" s="133" t="s">
        <v>37</v>
      </c>
      <c r="N527" s="133" t="s">
        <v>37</v>
      </c>
      <c r="O527" s="133" t="s">
        <v>37</v>
      </c>
      <c r="P527" s="150">
        <v>543798.77</v>
      </c>
      <c r="Q527" s="133" t="s">
        <v>37</v>
      </c>
      <c r="R527" s="44" t="s">
        <v>809</v>
      </c>
      <c r="S527" s="49">
        <v>1048.5899999999999</v>
      </c>
      <c r="T527" s="49">
        <v>1048.5899999999999</v>
      </c>
      <c r="U527" s="45">
        <v>2016</v>
      </c>
      <c r="V527" s="11">
        <v>1</v>
      </c>
      <c r="W527" s="1">
        <v>1</v>
      </c>
    </row>
    <row r="528" spans="1:1025" ht="47.25">
      <c r="A528" s="45">
        <f t="shared" si="64"/>
        <v>11</v>
      </c>
      <c r="B528" s="117" t="s">
        <v>810</v>
      </c>
      <c r="C528" s="149">
        <v>1964</v>
      </c>
      <c r="D528" s="149" t="s">
        <v>37</v>
      </c>
      <c r="E528" s="196" t="s">
        <v>542</v>
      </c>
      <c r="F528" s="149">
        <v>2</v>
      </c>
      <c r="G528" s="149">
        <v>3</v>
      </c>
      <c r="H528" s="338">
        <v>586.79999999999995</v>
      </c>
      <c r="I528" s="318">
        <v>520.79999999999995</v>
      </c>
      <c r="J528" s="338">
        <v>427.1</v>
      </c>
      <c r="K528" s="339">
        <v>30</v>
      </c>
      <c r="L528" s="318">
        <f t="shared" si="63"/>
        <v>546105.67000000004</v>
      </c>
      <c r="M528" s="133" t="s">
        <v>37</v>
      </c>
      <c r="N528" s="133" t="s">
        <v>37</v>
      </c>
      <c r="O528" s="133" t="s">
        <v>37</v>
      </c>
      <c r="P528" s="150">
        <v>546105.67000000004</v>
      </c>
      <c r="Q528" s="133" t="s">
        <v>37</v>
      </c>
      <c r="R528" s="44" t="s">
        <v>809</v>
      </c>
      <c r="S528" s="49">
        <v>1048.5899999999999</v>
      </c>
      <c r="T528" s="49">
        <v>1048.5899999999999</v>
      </c>
      <c r="U528" s="45">
        <v>2016</v>
      </c>
      <c r="V528" s="11">
        <v>1</v>
      </c>
      <c r="W528" s="1">
        <v>1</v>
      </c>
    </row>
    <row r="529" spans="1:1025" ht="47.25">
      <c r="A529" s="45">
        <f t="shared" si="64"/>
        <v>12</v>
      </c>
      <c r="B529" s="117" t="s">
        <v>811</v>
      </c>
      <c r="C529" s="118">
        <v>1935</v>
      </c>
      <c r="D529" s="118" t="s">
        <v>37</v>
      </c>
      <c r="E529" s="186" t="s">
        <v>542</v>
      </c>
      <c r="F529" s="118">
        <v>2</v>
      </c>
      <c r="G529" s="118">
        <v>1</v>
      </c>
      <c r="H529" s="318">
        <v>319.60000000000002</v>
      </c>
      <c r="I529" s="318">
        <v>281.7</v>
      </c>
      <c r="J529" s="318">
        <v>213.7</v>
      </c>
      <c r="K529" s="297">
        <v>14</v>
      </c>
      <c r="L529" s="318">
        <f t="shared" si="63"/>
        <v>725997.24</v>
      </c>
      <c r="M529" s="133" t="s">
        <v>37</v>
      </c>
      <c r="N529" s="133" t="s">
        <v>37</v>
      </c>
      <c r="O529" s="133" t="s">
        <v>37</v>
      </c>
      <c r="P529" s="133">
        <v>725997.24</v>
      </c>
      <c r="Q529" s="133" t="s">
        <v>37</v>
      </c>
      <c r="R529" s="44" t="s">
        <v>812</v>
      </c>
      <c r="S529" s="64">
        <v>2185.08</v>
      </c>
      <c r="T529" s="64">
        <v>2577.1999999999998</v>
      </c>
      <c r="U529" s="53">
        <v>2016</v>
      </c>
      <c r="V529" s="11">
        <v>5</v>
      </c>
      <c r="W529" s="1">
        <v>1</v>
      </c>
    </row>
    <row r="530" spans="1:1025" ht="57.75" customHeight="1">
      <c r="A530" s="45">
        <v>13</v>
      </c>
      <c r="B530" s="117" t="s">
        <v>813</v>
      </c>
      <c r="C530" s="118">
        <v>1962</v>
      </c>
      <c r="D530" s="118" t="s">
        <v>37</v>
      </c>
      <c r="E530" s="186" t="s">
        <v>542</v>
      </c>
      <c r="F530" s="118">
        <v>2</v>
      </c>
      <c r="G530" s="118">
        <v>3</v>
      </c>
      <c r="H530" s="318">
        <v>566.4</v>
      </c>
      <c r="I530" s="318">
        <v>501.6</v>
      </c>
      <c r="J530" s="318">
        <v>341.4</v>
      </c>
      <c r="K530" s="297">
        <v>20</v>
      </c>
      <c r="L530" s="318">
        <v>1818696.26</v>
      </c>
      <c r="M530" s="133" t="s">
        <v>37</v>
      </c>
      <c r="N530" s="133" t="s">
        <v>37</v>
      </c>
      <c r="O530" s="133" t="s">
        <v>37</v>
      </c>
      <c r="P530" s="133">
        <v>1818696.26</v>
      </c>
      <c r="Q530" s="133" t="s">
        <v>37</v>
      </c>
      <c r="R530" s="44" t="s">
        <v>814</v>
      </c>
      <c r="S530" s="49">
        <v>3625.79</v>
      </c>
      <c r="T530" s="49">
        <v>3625.79</v>
      </c>
      <c r="U530" s="53">
        <v>2016</v>
      </c>
      <c r="V530" s="11">
        <v>3</v>
      </c>
      <c r="W530" s="1">
        <v>1</v>
      </c>
    </row>
    <row r="531" spans="1:1025" ht="47.25">
      <c r="A531" s="45">
        <v>14</v>
      </c>
      <c r="B531" s="117" t="s">
        <v>815</v>
      </c>
      <c r="C531" s="118">
        <v>1965</v>
      </c>
      <c r="D531" s="118" t="s">
        <v>37</v>
      </c>
      <c r="E531" s="186" t="s">
        <v>542</v>
      </c>
      <c r="F531" s="118">
        <v>2</v>
      </c>
      <c r="G531" s="118">
        <v>3</v>
      </c>
      <c r="H531" s="318">
        <v>585.79999999999995</v>
      </c>
      <c r="I531" s="318">
        <v>521.6</v>
      </c>
      <c r="J531" s="295">
        <v>448.8</v>
      </c>
      <c r="K531" s="323">
        <v>17</v>
      </c>
      <c r="L531" s="318">
        <f>P531</f>
        <v>546944.54</v>
      </c>
      <c r="M531" s="133" t="s">
        <v>37</v>
      </c>
      <c r="N531" s="133" t="s">
        <v>37</v>
      </c>
      <c r="O531" s="133" t="s">
        <v>37</v>
      </c>
      <c r="P531" s="135">
        <v>546944.54</v>
      </c>
      <c r="Q531" s="133" t="s">
        <v>37</v>
      </c>
      <c r="R531" s="44" t="s">
        <v>809</v>
      </c>
      <c r="S531" s="64">
        <v>1048.5899999999999</v>
      </c>
      <c r="T531" s="64">
        <v>1048.5899999999999</v>
      </c>
      <c r="U531" s="53">
        <v>2016</v>
      </c>
      <c r="V531" s="11">
        <v>1</v>
      </c>
      <c r="W531" s="1">
        <v>1</v>
      </c>
    </row>
    <row r="532" spans="1:1025" s="5" customFormat="1" ht="35.25" customHeight="1">
      <c r="A532" s="257" t="s">
        <v>816</v>
      </c>
      <c r="B532" s="258"/>
      <c r="C532" s="258"/>
      <c r="D532" s="258"/>
      <c r="E532" s="258"/>
      <c r="F532" s="258"/>
      <c r="G532" s="259"/>
      <c r="H532" s="328">
        <f t="shared" ref="H532:Q532" si="65">SUM(H518:H531)</f>
        <v>8244.2000000000007</v>
      </c>
      <c r="I532" s="327">
        <f t="shared" si="65"/>
        <v>7495.8</v>
      </c>
      <c r="J532" s="327">
        <f t="shared" si="65"/>
        <v>4680.3999999999996</v>
      </c>
      <c r="K532" s="333">
        <f t="shared" si="65"/>
        <v>364</v>
      </c>
      <c r="L532" s="327">
        <f t="shared" si="65"/>
        <v>39884075</v>
      </c>
      <c r="M532" s="75">
        <f t="shared" si="65"/>
        <v>0</v>
      </c>
      <c r="N532" s="75">
        <f t="shared" si="65"/>
        <v>0</v>
      </c>
      <c r="O532" s="75">
        <f t="shared" si="65"/>
        <v>0</v>
      </c>
      <c r="P532" s="74">
        <f t="shared" si="65"/>
        <v>39884075</v>
      </c>
      <c r="Q532" s="75">
        <f t="shared" si="65"/>
        <v>0</v>
      </c>
      <c r="R532" s="77" t="s">
        <v>105</v>
      </c>
      <c r="S532" s="75" t="s">
        <v>105</v>
      </c>
      <c r="T532" s="218" t="s">
        <v>105</v>
      </c>
      <c r="U532" s="76" t="s">
        <v>105</v>
      </c>
      <c r="V532" s="18"/>
    </row>
    <row r="533" spans="1:1025" s="172" customFormat="1" ht="25.5" customHeight="1">
      <c r="A533" s="256" t="s">
        <v>817</v>
      </c>
      <c r="B533" s="256"/>
      <c r="C533" s="256"/>
      <c r="D533" s="256"/>
      <c r="E533" s="256"/>
      <c r="F533" s="256"/>
      <c r="G533" s="256"/>
      <c r="H533" s="256"/>
      <c r="I533" s="256"/>
      <c r="J533" s="256"/>
      <c r="K533" s="256"/>
      <c r="L533" s="256"/>
      <c r="M533" s="256"/>
      <c r="N533" s="256"/>
      <c r="O533" s="256"/>
      <c r="P533" s="256"/>
      <c r="Q533" s="256"/>
      <c r="R533" s="256"/>
      <c r="S533" s="256"/>
      <c r="T533" s="256"/>
      <c r="U533" s="256"/>
      <c r="V533" s="18"/>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c r="BV533" s="5"/>
      <c r="BW533" s="5"/>
      <c r="BX533" s="5"/>
      <c r="BY533" s="5"/>
      <c r="BZ533" s="5"/>
      <c r="CA533" s="5"/>
      <c r="CB533" s="5"/>
      <c r="CC533" s="5"/>
      <c r="CD533" s="5"/>
      <c r="CE533" s="5"/>
      <c r="CF533" s="5"/>
      <c r="CG533" s="5"/>
      <c r="CH533" s="5"/>
      <c r="CI533" s="5"/>
      <c r="CJ533" s="5"/>
      <c r="CK533" s="5"/>
      <c r="CL533" s="5"/>
      <c r="CM533" s="5"/>
      <c r="CN533" s="5"/>
      <c r="CO533" s="5"/>
      <c r="CP533" s="5"/>
      <c r="CQ533" s="5"/>
      <c r="CR533" s="5"/>
      <c r="CS533" s="5"/>
      <c r="CT533" s="5"/>
      <c r="CU533" s="5"/>
      <c r="CV533" s="5"/>
      <c r="CW533" s="5"/>
      <c r="CX533" s="5"/>
      <c r="CY533" s="5"/>
      <c r="CZ533" s="5"/>
      <c r="DA533" s="5"/>
      <c r="DB533" s="5"/>
      <c r="DC533" s="5"/>
      <c r="DD533" s="5"/>
      <c r="DE533" s="5"/>
      <c r="DF533" s="5"/>
      <c r="DG533" s="5"/>
      <c r="DH533" s="5"/>
      <c r="DI533" s="5"/>
      <c r="DJ533" s="5"/>
      <c r="DK533" s="5"/>
      <c r="DL533" s="5"/>
      <c r="DM533" s="5"/>
      <c r="DN533" s="5"/>
      <c r="DO533" s="5"/>
      <c r="DP533" s="5"/>
      <c r="DQ533" s="5"/>
      <c r="DR533" s="5"/>
      <c r="DS533" s="5"/>
      <c r="DT533" s="5"/>
      <c r="DU533" s="5"/>
      <c r="DV533" s="5"/>
      <c r="DW533" s="5"/>
      <c r="DX533" s="5"/>
      <c r="DY533" s="5"/>
      <c r="DZ533" s="5"/>
      <c r="EA533" s="5"/>
      <c r="EB533" s="5"/>
      <c r="EC533" s="5"/>
      <c r="ED533" s="5"/>
      <c r="EE533" s="5"/>
      <c r="EF533" s="5"/>
      <c r="EG533" s="5"/>
      <c r="EH533" s="5"/>
      <c r="EI533" s="5"/>
      <c r="EJ533" s="5"/>
      <c r="EK533" s="5"/>
      <c r="EL533" s="5"/>
      <c r="EM533" s="5"/>
      <c r="EN533" s="5"/>
      <c r="EO533" s="5"/>
      <c r="EP533" s="5"/>
      <c r="EQ533" s="5"/>
      <c r="ER533" s="5"/>
      <c r="ES533" s="5"/>
      <c r="ET533" s="5"/>
      <c r="EU533" s="5"/>
      <c r="EV533" s="5"/>
      <c r="EW533" s="5"/>
      <c r="EX533" s="5"/>
      <c r="EY533" s="5"/>
      <c r="EZ533" s="5"/>
      <c r="FA533" s="5"/>
      <c r="FB533" s="5"/>
      <c r="FC533" s="5"/>
      <c r="FD533" s="5"/>
      <c r="FE533" s="5"/>
      <c r="FF533" s="5"/>
      <c r="FG533" s="5"/>
      <c r="FH533" s="5"/>
      <c r="FI533" s="5"/>
      <c r="FJ533" s="5"/>
      <c r="FK533" s="5"/>
      <c r="FL533" s="5"/>
      <c r="FM533" s="5"/>
      <c r="FN533" s="5"/>
      <c r="FO533" s="5"/>
      <c r="FP533" s="5"/>
      <c r="FQ533" s="5"/>
      <c r="FR533" s="5"/>
      <c r="FS533" s="5"/>
      <c r="FT533" s="5"/>
      <c r="FU533" s="5"/>
      <c r="FV533" s="5"/>
      <c r="FW533" s="5"/>
      <c r="FX533" s="5"/>
      <c r="FY533" s="5"/>
      <c r="FZ533" s="5"/>
      <c r="GA533" s="5"/>
      <c r="GB533" s="5"/>
      <c r="GC533" s="5"/>
      <c r="GD533" s="5"/>
      <c r="GE533" s="5"/>
      <c r="GF533" s="5"/>
      <c r="GG533" s="5"/>
      <c r="GH533" s="5"/>
      <c r="GI533" s="5"/>
      <c r="GJ533" s="5"/>
      <c r="GK533" s="5"/>
      <c r="GL533" s="5"/>
      <c r="GM533" s="5"/>
      <c r="GN533" s="5"/>
      <c r="GO533" s="5"/>
      <c r="GP533" s="5"/>
      <c r="GQ533" s="5"/>
      <c r="GR533" s="5"/>
      <c r="GS533" s="5"/>
      <c r="GT533" s="5"/>
      <c r="GU533" s="5"/>
      <c r="GV533" s="5"/>
      <c r="GW533" s="5"/>
      <c r="GX533" s="5"/>
      <c r="GY533" s="5"/>
      <c r="GZ533" s="5"/>
      <c r="HA533" s="5"/>
      <c r="HB533" s="5"/>
      <c r="HC533" s="5"/>
      <c r="HD533" s="5"/>
      <c r="HE533" s="5"/>
      <c r="HF533" s="5"/>
      <c r="HG533" s="5"/>
      <c r="HH533" s="5"/>
      <c r="HI533" s="5"/>
      <c r="HJ533" s="5"/>
      <c r="HK533" s="5"/>
      <c r="HL533" s="5"/>
      <c r="HM533" s="5"/>
      <c r="HN533" s="5"/>
      <c r="HO533" s="5"/>
      <c r="HP533" s="5"/>
      <c r="HQ533" s="5"/>
      <c r="HR533" s="5"/>
      <c r="HS533" s="5"/>
      <c r="HT533" s="5"/>
      <c r="HU533" s="5"/>
      <c r="HV533" s="5"/>
      <c r="HW533" s="5"/>
      <c r="HX533" s="5"/>
      <c r="HY533" s="5"/>
      <c r="HZ533" s="5"/>
      <c r="IA533" s="5"/>
      <c r="IB533" s="5"/>
      <c r="IC533" s="5"/>
      <c r="ID533" s="5"/>
      <c r="IE533" s="5"/>
      <c r="IF533" s="5"/>
      <c r="IG533" s="5"/>
      <c r="IH533" s="5"/>
      <c r="II533" s="5"/>
      <c r="IJ533" s="5"/>
      <c r="IK533" s="5"/>
      <c r="IL533" s="5"/>
      <c r="IM533" s="5"/>
      <c r="IN533" s="5"/>
      <c r="IO533" s="5"/>
      <c r="IP533" s="5"/>
      <c r="IQ533" s="5"/>
      <c r="IR533" s="5"/>
      <c r="IS533" s="5"/>
      <c r="IT533" s="5"/>
      <c r="IU533" s="5"/>
      <c r="IV533" s="5"/>
      <c r="IW533" s="5"/>
      <c r="IX533" s="5"/>
      <c r="IY533" s="5"/>
      <c r="IZ533" s="5"/>
      <c r="JA533" s="5"/>
      <c r="JB533" s="5"/>
      <c r="JC533" s="5"/>
      <c r="JD533" s="5"/>
      <c r="JE533" s="5"/>
      <c r="JF533" s="5"/>
      <c r="JG533" s="5"/>
      <c r="JH533" s="5"/>
      <c r="JI533" s="5"/>
      <c r="JJ533" s="5"/>
      <c r="JK533" s="5"/>
      <c r="JL533" s="5"/>
      <c r="JM533" s="5"/>
      <c r="JN533" s="5"/>
      <c r="JO533" s="5"/>
      <c r="JP533" s="5"/>
      <c r="JQ533" s="5"/>
      <c r="JR533" s="5"/>
      <c r="JS533" s="5"/>
      <c r="JT533" s="5"/>
      <c r="JU533" s="5"/>
      <c r="JV533" s="5"/>
      <c r="JW533" s="5"/>
      <c r="JX533" s="5"/>
      <c r="JY533" s="5"/>
      <c r="JZ533" s="5"/>
      <c r="KA533" s="5"/>
      <c r="KB533" s="5"/>
      <c r="KC533" s="5"/>
      <c r="KD533" s="5"/>
      <c r="KE533" s="5"/>
      <c r="KF533" s="5"/>
      <c r="KG533" s="5"/>
      <c r="KH533" s="5"/>
      <c r="KI533" s="5"/>
      <c r="KJ533" s="5"/>
      <c r="KK533" s="5"/>
      <c r="KL533" s="5"/>
      <c r="KM533" s="5"/>
      <c r="KN533" s="5"/>
      <c r="KO533" s="5"/>
      <c r="KP533" s="5"/>
      <c r="KQ533" s="5"/>
      <c r="KR533" s="5"/>
      <c r="KS533" s="5"/>
      <c r="KT533" s="5"/>
      <c r="KU533" s="5"/>
      <c r="KV533" s="5"/>
      <c r="KW533" s="5"/>
      <c r="KX533" s="5"/>
      <c r="KY533" s="5"/>
      <c r="KZ533" s="5"/>
      <c r="LA533" s="5"/>
      <c r="LB533" s="5"/>
      <c r="LC533" s="5"/>
      <c r="LD533" s="5"/>
      <c r="LE533" s="5"/>
      <c r="LF533" s="5"/>
      <c r="LG533" s="5"/>
      <c r="LH533" s="5"/>
      <c r="LI533" s="5"/>
      <c r="LJ533" s="5"/>
      <c r="LK533" s="5"/>
      <c r="LL533" s="5"/>
      <c r="LM533" s="5"/>
      <c r="LN533" s="5"/>
      <c r="LO533" s="5"/>
      <c r="LP533" s="5"/>
      <c r="LQ533" s="5"/>
      <c r="LR533" s="5"/>
      <c r="LS533" s="5"/>
      <c r="LT533" s="5"/>
      <c r="LU533" s="5"/>
      <c r="LV533" s="5"/>
      <c r="LW533" s="5"/>
      <c r="LX533" s="5"/>
      <c r="LY533" s="5"/>
      <c r="LZ533" s="5"/>
      <c r="MA533" s="5"/>
      <c r="MB533" s="5"/>
      <c r="MC533" s="5"/>
      <c r="MD533" s="5"/>
      <c r="ME533" s="5"/>
      <c r="MF533" s="5"/>
      <c r="MG533" s="5"/>
      <c r="MH533" s="5"/>
      <c r="MI533" s="5"/>
      <c r="MJ533" s="5"/>
      <c r="MK533" s="5"/>
      <c r="ML533" s="5"/>
      <c r="MM533" s="5"/>
      <c r="MN533" s="5"/>
      <c r="MO533" s="5"/>
      <c r="MP533" s="5"/>
      <c r="MQ533" s="5"/>
      <c r="MR533" s="5"/>
      <c r="MS533" s="5"/>
      <c r="MT533" s="5"/>
      <c r="MU533" s="5"/>
      <c r="MV533" s="5"/>
      <c r="MW533" s="5"/>
      <c r="MX533" s="5"/>
      <c r="MY533" s="5"/>
      <c r="MZ533" s="5"/>
      <c r="NA533" s="5"/>
      <c r="NB533" s="5"/>
      <c r="NC533" s="5"/>
      <c r="ND533" s="5"/>
      <c r="NE533" s="5"/>
      <c r="NF533" s="5"/>
      <c r="NG533" s="5"/>
      <c r="NH533" s="5"/>
      <c r="NI533" s="5"/>
      <c r="NJ533" s="5"/>
      <c r="NK533" s="5"/>
      <c r="NL533" s="5"/>
      <c r="NM533" s="5"/>
      <c r="NN533" s="5"/>
      <c r="NO533" s="5"/>
      <c r="NP533" s="5"/>
      <c r="NQ533" s="5"/>
      <c r="NR533" s="5"/>
      <c r="NS533" s="5"/>
      <c r="NT533" s="5"/>
      <c r="NU533" s="5"/>
      <c r="NV533" s="5"/>
      <c r="NW533" s="5"/>
      <c r="NX533" s="5"/>
      <c r="NY533" s="5"/>
      <c r="NZ533" s="5"/>
      <c r="OA533" s="5"/>
      <c r="OB533" s="5"/>
      <c r="OC533" s="5"/>
      <c r="OD533" s="5"/>
      <c r="OE533" s="5"/>
      <c r="OF533" s="5"/>
      <c r="OG533" s="5"/>
      <c r="OH533" s="5"/>
      <c r="OI533" s="5"/>
      <c r="OJ533" s="5"/>
      <c r="OK533" s="5"/>
      <c r="OL533" s="5"/>
      <c r="OM533" s="5"/>
      <c r="ON533" s="5"/>
      <c r="OO533" s="5"/>
      <c r="OP533" s="5"/>
      <c r="OQ533" s="5"/>
      <c r="OR533" s="5"/>
      <c r="OS533" s="5"/>
      <c r="OT533" s="5"/>
      <c r="OU533" s="5"/>
      <c r="OV533" s="5"/>
      <c r="OW533" s="5"/>
      <c r="OX533" s="5"/>
      <c r="OY533" s="5"/>
      <c r="OZ533" s="5"/>
      <c r="PA533" s="5"/>
      <c r="PB533" s="5"/>
      <c r="PC533" s="5"/>
      <c r="PD533" s="5"/>
      <c r="PE533" s="5"/>
      <c r="PF533" s="5"/>
      <c r="PG533" s="5"/>
      <c r="PH533" s="5"/>
      <c r="PI533" s="5"/>
      <c r="PJ533" s="5"/>
      <c r="PK533" s="5"/>
      <c r="PL533" s="5"/>
      <c r="PM533" s="5"/>
      <c r="PN533" s="5"/>
      <c r="PO533" s="5"/>
      <c r="PP533" s="5"/>
      <c r="PQ533" s="5"/>
      <c r="PR533" s="5"/>
      <c r="PS533" s="5"/>
      <c r="PT533" s="5"/>
      <c r="PU533" s="5"/>
      <c r="PV533" s="5"/>
      <c r="PW533" s="5"/>
      <c r="PX533" s="5"/>
      <c r="PY533" s="5"/>
      <c r="PZ533" s="5"/>
      <c r="QA533" s="5"/>
      <c r="QB533" s="5"/>
      <c r="QC533" s="5"/>
      <c r="QD533" s="5"/>
      <c r="QE533" s="5"/>
      <c r="QF533" s="5"/>
      <c r="QG533" s="5"/>
      <c r="QH533" s="5"/>
      <c r="QI533" s="5"/>
      <c r="QJ533" s="5"/>
      <c r="QK533" s="5"/>
      <c r="QL533" s="5"/>
      <c r="QM533" s="5"/>
      <c r="QN533" s="5"/>
      <c r="QO533" s="5"/>
      <c r="QP533" s="5"/>
      <c r="QQ533" s="5"/>
      <c r="QR533" s="5"/>
      <c r="QS533" s="5"/>
      <c r="QT533" s="5"/>
      <c r="QU533" s="5"/>
      <c r="QV533" s="5"/>
      <c r="QW533" s="5"/>
      <c r="QX533" s="5"/>
      <c r="QY533" s="5"/>
      <c r="QZ533" s="5"/>
      <c r="RA533" s="5"/>
      <c r="RB533" s="5"/>
      <c r="RC533" s="5"/>
      <c r="RD533" s="5"/>
      <c r="RE533" s="5"/>
      <c r="RF533" s="5"/>
      <c r="RG533" s="5"/>
      <c r="RH533" s="5"/>
      <c r="RI533" s="5"/>
      <c r="RJ533" s="5"/>
      <c r="RK533" s="5"/>
      <c r="RL533" s="5"/>
      <c r="RM533" s="5"/>
      <c r="RN533" s="5"/>
      <c r="RO533" s="5"/>
      <c r="RP533" s="5"/>
      <c r="RQ533" s="5"/>
      <c r="RR533" s="5"/>
      <c r="RS533" s="5"/>
      <c r="RT533" s="5"/>
      <c r="RU533" s="5"/>
      <c r="RV533" s="5"/>
      <c r="RW533" s="5"/>
      <c r="RX533" s="5"/>
      <c r="RY533" s="5"/>
      <c r="RZ533" s="5"/>
      <c r="SA533" s="5"/>
      <c r="SB533" s="5"/>
      <c r="SC533" s="5"/>
      <c r="SD533" s="5"/>
      <c r="SE533" s="5"/>
      <c r="SF533" s="5"/>
      <c r="SG533" s="5"/>
      <c r="SH533" s="5"/>
      <c r="SI533" s="5"/>
      <c r="SJ533" s="5"/>
      <c r="SK533" s="5"/>
      <c r="SL533" s="5"/>
      <c r="SM533" s="5"/>
      <c r="SN533" s="5"/>
      <c r="SO533" s="5"/>
      <c r="SP533" s="5"/>
      <c r="SQ533" s="5"/>
      <c r="SR533" s="5"/>
      <c r="SS533" s="5"/>
      <c r="ST533" s="5"/>
      <c r="SU533" s="5"/>
      <c r="SV533" s="5"/>
      <c r="SW533" s="5"/>
      <c r="SX533" s="5"/>
      <c r="SY533" s="5"/>
      <c r="SZ533" s="5"/>
      <c r="TA533" s="5"/>
      <c r="TB533" s="5"/>
      <c r="TC533" s="5"/>
      <c r="TD533" s="5"/>
      <c r="TE533" s="5"/>
      <c r="TF533" s="5"/>
      <c r="TG533" s="5"/>
      <c r="TH533" s="5"/>
      <c r="TI533" s="5"/>
      <c r="TJ533" s="5"/>
      <c r="TK533" s="5"/>
      <c r="TL533" s="5"/>
      <c r="TM533" s="5"/>
      <c r="TN533" s="5"/>
      <c r="TO533" s="5"/>
      <c r="TP533" s="5"/>
      <c r="TQ533" s="5"/>
      <c r="TR533" s="5"/>
      <c r="TS533" s="5"/>
      <c r="TT533" s="5"/>
      <c r="TU533" s="5"/>
      <c r="TV533" s="5"/>
      <c r="TW533" s="5"/>
      <c r="TX533" s="5"/>
      <c r="TY533" s="5"/>
      <c r="TZ533" s="5"/>
      <c r="UA533" s="5"/>
      <c r="UB533" s="5"/>
      <c r="UC533" s="5"/>
      <c r="UD533" s="5"/>
      <c r="UE533" s="5"/>
      <c r="UF533" s="5"/>
      <c r="UG533" s="5"/>
      <c r="UH533" s="5"/>
      <c r="UI533" s="5"/>
      <c r="UJ533" s="5"/>
      <c r="UK533" s="5"/>
      <c r="UL533" s="5"/>
      <c r="UM533" s="5"/>
      <c r="UN533" s="5"/>
      <c r="UO533" s="5"/>
      <c r="UP533" s="5"/>
      <c r="UQ533" s="5"/>
      <c r="UR533" s="5"/>
      <c r="US533" s="5"/>
      <c r="UT533" s="5"/>
      <c r="UU533" s="5"/>
      <c r="UV533" s="5"/>
      <c r="UW533" s="5"/>
      <c r="UX533" s="5"/>
      <c r="UY533" s="5"/>
      <c r="UZ533" s="5"/>
      <c r="VA533" s="5"/>
      <c r="VB533" s="5"/>
      <c r="VC533" s="5"/>
      <c r="VD533" s="5"/>
      <c r="VE533" s="5"/>
      <c r="VF533" s="5"/>
      <c r="VG533" s="5"/>
      <c r="VH533" s="5"/>
      <c r="VI533" s="5"/>
      <c r="VJ533" s="5"/>
      <c r="VK533" s="5"/>
      <c r="VL533" s="5"/>
      <c r="VM533" s="5"/>
      <c r="VN533" s="5"/>
      <c r="VO533" s="5"/>
      <c r="VP533" s="5"/>
      <c r="VQ533" s="5"/>
      <c r="VR533" s="5"/>
      <c r="VS533" s="5"/>
      <c r="VT533" s="5"/>
      <c r="VU533" s="5"/>
      <c r="VV533" s="5"/>
      <c r="VW533" s="5"/>
      <c r="VX533" s="5"/>
      <c r="VY533" s="5"/>
      <c r="VZ533" s="5"/>
      <c r="WA533" s="5"/>
      <c r="WB533" s="5"/>
      <c r="WC533" s="5"/>
      <c r="WD533" s="5"/>
      <c r="WE533" s="5"/>
      <c r="WF533" s="5"/>
      <c r="WG533" s="5"/>
      <c r="WH533" s="5"/>
      <c r="WI533" s="5"/>
      <c r="WJ533" s="5"/>
      <c r="WK533" s="5"/>
      <c r="WL533" s="5"/>
      <c r="WM533" s="5"/>
      <c r="WN533" s="5"/>
      <c r="WO533" s="5"/>
      <c r="WP533" s="5"/>
      <c r="WQ533" s="5"/>
      <c r="WR533" s="5"/>
      <c r="WS533" s="5"/>
      <c r="WT533" s="5"/>
      <c r="WU533" s="5"/>
      <c r="WV533" s="5"/>
      <c r="WW533" s="5"/>
      <c r="WX533" s="5"/>
      <c r="WY533" s="5"/>
      <c r="WZ533" s="5"/>
      <c r="XA533" s="5"/>
      <c r="XB533" s="5"/>
      <c r="XC533" s="5"/>
      <c r="XD533" s="5"/>
      <c r="XE533" s="5"/>
      <c r="XF533" s="5"/>
      <c r="XG533" s="5"/>
      <c r="XH533" s="5"/>
      <c r="XI533" s="5"/>
      <c r="XJ533" s="5"/>
      <c r="XK533" s="5"/>
      <c r="XL533" s="5"/>
      <c r="XM533" s="5"/>
      <c r="XN533" s="5"/>
      <c r="XO533" s="5"/>
      <c r="XP533" s="5"/>
      <c r="XQ533" s="5"/>
      <c r="XR533" s="5"/>
      <c r="XS533" s="5"/>
      <c r="XT533" s="5"/>
      <c r="XU533" s="5"/>
      <c r="XV533" s="5"/>
      <c r="XW533" s="5"/>
      <c r="XX533" s="5"/>
      <c r="XY533" s="5"/>
      <c r="XZ533" s="5"/>
      <c r="YA533" s="5"/>
      <c r="YB533" s="5"/>
      <c r="YC533" s="5"/>
      <c r="YD533" s="5"/>
      <c r="YE533" s="5"/>
      <c r="YF533" s="5"/>
      <c r="YG533" s="5"/>
      <c r="YH533" s="5"/>
      <c r="YI533" s="5"/>
      <c r="YJ533" s="5"/>
      <c r="YK533" s="5"/>
      <c r="YL533" s="5"/>
      <c r="YM533" s="5"/>
      <c r="YN533" s="5"/>
      <c r="YO533" s="5"/>
      <c r="YP533" s="5"/>
      <c r="YQ533" s="5"/>
      <c r="YR533" s="5"/>
      <c r="YS533" s="5"/>
      <c r="YT533" s="5"/>
      <c r="YU533" s="5"/>
      <c r="YV533" s="5"/>
      <c r="YW533" s="5"/>
      <c r="YX533" s="5"/>
      <c r="YY533" s="5"/>
      <c r="YZ533" s="5"/>
      <c r="ZA533" s="5"/>
      <c r="ZB533" s="5"/>
      <c r="ZC533" s="5"/>
      <c r="ZD533" s="5"/>
      <c r="ZE533" s="5"/>
      <c r="ZF533" s="5"/>
      <c r="ZG533" s="5"/>
      <c r="ZH533" s="5"/>
      <c r="ZI533" s="5"/>
      <c r="ZJ533" s="5"/>
      <c r="ZK533" s="5"/>
      <c r="ZL533" s="5"/>
      <c r="ZM533" s="5"/>
      <c r="ZN533" s="5"/>
      <c r="ZO533" s="5"/>
      <c r="ZP533" s="5"/>
      <c r="ZQ533" s="5"/>
      <c r="ZR533" s="5"/>
      <c r="ZS533" s="5"/>
      <c r="ZT533" s="5"/>
      <c r="ZU533" s="5"/>
      <c r="ZV533" s="5"/>
      <c r="ZW533" s="5"/>
      <c r="ZX533" s="5"/>
      <c r="ZY533" s="5"/>
      <c r="ZZ533" s="5"/>
      <c r="AAA533" s="5"/>
      <c r="AAB533" s="5"/>
      <c r="AAC533" s="5"/>
      <c r="AAD533" s="5"/>
      <c r="AAE533" s="5"/>
      <c r="AAF533" s="5"/>
      <c r="AAG533" s="5"/>
      <c r="AAH533" s="5"/>
      <c r="AAI533" s="5"/>
      <c r="AAJ533" s="5"/>
      <c r="AAK533" s="5"/>
      <c r="AAL533" s="5"/>
      <c r="AAM533" s="5"/>
      <c r="AAN533" s="5"/>
      <c r="AAO533" s="5"/>
      <c r="AAP533" s="5"/>
      <c r="AAQ533" s="5"/>
      <c r="AAR533" s="5"/>
      <c r="AAS533" s="5"/>
      <c r="AAT533" s="5"/>
      <c r="AAU533" s="5"/>
      <c r="AAV533" s="5"/>
      <c r="AAW533" s="5"/>
      <c r="AAX533" s="5"/>
      <c r="AAY533" s="5"/>
      <c r="AAZ533" s="5"/>
      <c r="ABA533" s="5"/>
      <c r="ABB533" s="5"/>
      <c r="ABC533" s="5"/>
      <c r="ABD533" s="5"/>
      <c r="ABE533" s="5"/>
      <c r="ABF533" s="5"/>
      <c r="ABG533" s="5"/>
      <c r="ABH533" s="5"/>
      <c r="ABI533" s="5"/>
      <c r="ABJ533" s="5"/>
      <c r="ABK533" s="5"/>
      <c r="ABL533" s="5"/>
      <c r="ABM533" s="5"/>
      <c r="ABN533" s="5"/>
      <c r="ABO533" s="5"/>
      <c r="ABP533" s="5"/>
      <c r="ABQ533" s="5"/>
      <c r="ABR533" s="5"/>
      <c r="ABS533" s="5"/>
      <c r="ABT533" s="5"/>
      <c r="ABU533" s="5"/>
      <c r="ABV533" s="5"/>
      <c r="ABW533" s="5"/>
      <c r="ABX533" s="5"/>
      <c r="ABY533" s="5"/>
      <c r="ABZ533" s="5"/>
      <c r="ACA533" s="5"/>
      <c r="ACB533" s="5"/>
      <c r="ACC533" s="5"/>
      <c r="ACD533" s="5"/>
      <c r="ACE533" s="5"/>
      <c r="ACF533" s="5"/>
      <c r="ACG533" s="5"/>
      <c r="ACH533" s="5"/>
      <c r="ACI533" s="5"/>
      <c r="ACJ533" s="5"/>
      <c r="ACK533" s="5"/>
      <c r="ACL533" s="5"/>
      <c r="ACM533" s="5"/>
      <c r="ACN533" s="5"/>
      <c r="ACO533" s="5"/>
      <c r="ACP533" s="5"/>
      <c r="ACQ533" s="5"/>
      <c r="ACR533" s="5"/>
      <c r="ACS533" s="5"/>
      <c r="ACT533" s="5"/>
      <c r="ACU533" s="5"/>
      <c r="ACV533" s="5"/>
      <c r="ACW533" s="5"/>
      <c r="ACX533" s="5"/>
      <c r="ACY533" s="5"/>
      <c r="ACZ533" s="5"/>
      <c r="ADA533" s="5"/>
      <c r="ADB533" s="5"/>
      <c r="ADC533" s="5"/>
      <c r="ADD533" s="5"/>
      <c r="ADE533" s="5"/>
      <c r="ADF533" s="5"/>
      <c r="ADG533" s="5"/>
      <c r="ADH533" s="5"/>
      <c r="ADI533" s="5"/>
      <c r="ADJ533" s="5"/>
      <c r="ADK533" s="5"/>
      <c r="ADL533" s="5"/>
      <c r="ADM533" s="5"/>
      <c r="ADN533" s="5"/>
      <c r="ADO533" s="5"/>
      <c r="ADP533" s="5"/>
      <c r="ADQ533" s="5"/>
      <c r="ADR533" s="5"/>
      <c r="ADS533" s="5"/>
      <c r="ADT533" s="5"/>
      <c r="ADU533" s="5"/>
      <c r="ADV533" s="5"/>
      <c r="ADW533" s="5"/>
      <c r="ADX533" s="5"/>
      <c r="ADY533" s="5"/>
      <c r="ADZ533" s="5"/>
      <c r="AEA533" s="5"/>
      <c r="AEB533" s="5"/>
      <c r="AEC533" s="5"/>
      <c r="AED533" s="5"/>
      <c r="AEE533" s="5"/>
      <c r="AEF533" s="5"/>
      <c r="AEG533" s="5"/>
      <c r="AEH533" s="5"/>
      <c r="AEI533" s="5"/>
      <c r="AEJ533" s="5"/>
      <c r="AEK533" s="5"/>
      <c r="AEL533" s="5"/>
      <c r="AEM533" s="5"/>
      <c r="AEN533" s="5"/>
      <c r="AEO533" s="5"/>
      <c r="AEP533" s="5"/>
      <c r="AEQ533" s="5"/>
      <c r="AER533" s="5"/>
      <c r="AES533" s="5"/>
      <c r="AET533" s="5"/>
      <c r="AEU533" s="5"/>
      <c r="AEV533" s="5"/>
      <c r="AEW533" s="5"/>
      <c r="AEX533" s="5"/>
      <c r="AEY533" s="5"/>
      <c r="AEZ533" s="5"/>
      <c r="AFA533" s="5"/>
      <c r="AFB533" s="5"/>
      <c r="AFC533" s="5"/>
      <c r="AFD533" s="5"/>
      <c r="AFE533" s="5"/>
      <c r="AFF533" s="5"/>
      <c r="AFG533" s="5"/>
      <c r="AFH533" s="5"/>
      <c r="AFI533" s="5"/>
      <c r="AFJ533" s="5"/>
      <c r="AFK533" s="5"/>
      <c r="AFL533" s="5"/>
      <c r="AFM533" s="5"/>
      <c r="AFN533" s="5"/>
      <c r="AFO533" s="5"/>
      <c r="AFP533" s="5"/>
      <c r="AFQ533" s="5"/>
      <c r="AFR533" s="5"/>
      <c r="AFS533" s="5"/>
      <c r="AFT533" s="5"/>
      <c r="AFU533" s="5"/>
      <c r="AFV533" s="5"/>
      <c r="AFW533" s="5"/>
      <c r="AFX533" s="5"/>
      <c r="AFY533" s="5"/>
      <c r="AFZ533" s="5"/>
      <c r="AGA533" s="5"/>
      <c r="AGB533" s="5"/>
      <c r="AGC533" s="5"/>
      <c r="AGD533" s="5"/>
      <c r="AGE533" s="5"/>
      <c r="AGF533" s="5"/>
      <c r="AGG533" s="5"/>
      <c r="AGH533" s="5"/>
      <c r="AGI533" s="5"/>
      <c r="AGJ533" s="5"/>
      <c r="AGK533" s="5"/>
      <c r="AGL533" s="5"/>
      <c r="AGM533" s="5"/>
      <c r="AGN533" s="5"/>
      <c r="AGO533" s="5"/>
      <c r="AGP533" s="5"/>
      <c r="AGQ533" s="5"/>
      <c r="AGR533" s="5"/>
      <c r="AGS533" s="5"/>
      <c r="AGT533" s="5"/>
      <c r="AGU533" s="5"/>
      <c r="AGV533" s="5"/>
      <c r="AGW533" s="5"/>
      <c r="AGX533" s="5"/>
      <c r="AGY533" s="5"/>
      <c r="AGZ533" s="5"/>
      <c r="AHA533" s="5"/>
      <c r="AHB533" s="5"/>
      <c r="AHC533" s="5"/>
      <c r="AHD533" s="5"/>
      <c r="AHE533" s="5"/>
      <c r="AHF533" s="5"/>
      <c r="AHG533" s="5"/>
      <c r="AHH533" s="5"/>
      <c r="AHI533" s="5"/>
      <c r="AHJ533" s="5"/>
      <c r="AHK533" s="5"/>
      <c r="AHL533" s="5"/>
      <c r="AHM533" s="5"/>
      <c r="AHN533" s="5"/>
      <c r="AHO533" s="5"/>
      <c r="AHP533" s="5"/>
      <c r="AHQ533" s="5"/>
      <c r="AHR533" s="5"/>
      <c r="AHS533" s="5"/>
      <c r="AHT533" s="5"/>
      <c r="AHU533" s="5"/>
      <c r="AHV533" s="5"/>
      <c r="AHW533" s="5"/>
      <c r="AHX533" s="5"/>
      <c r="AHY533" s="5"/>
      <c r="AHZ533" s="5"/>
      <c r="AIA533" s="5"/>
      <c r="AIB533" s="5"/>
      <c r="AIC533" s="5"/>
      <c r="AID533" s="5"/>
      <c r="AIE533" s="5"/>
      <c r="AIF533" s="5"/>
      <c r="AIG533" s="5"/>
      <c r="AIH533" s="5"/>
      <c r="AII533" s="5"/>
      <c r="AIJ533" s="5"/>
      <c r="AIK533" s="5"/>
      <c r="AIL533" s="5"/>
      <c r="AIM533" s="5"/>
      <c r="AIN533" s="5"/>
      <c r="AIO533" s="5"/>
      <c r="AIP533" s="5"/>
      <c r="AIQ533" s="5"/>
      <c r="AIR533" s="5"/>
      <c r="AIS533" s="5"/>
      <c r="AIT533" s="5"/>
      <c r="AIU533" s="5"/>
      <c r="AIV533" s="5"/>
      <c r="AIW533" s="5"/>
      <c r="AIX533" s="5"/>
      <c r="AIY533" s="5"/>
      <c r="AIZ533" s="5"/>
      <c r="AJA533" s="5"/>
      <c r="AJB533" s="5"/>
      <c r="AJC533" s="5"/>
      <c r="AJD533" s="5"/>
      <c r="AJE533" s="5"/>
      <c r="AJF533" s="5"/>
      <c r="AJG533" s="5"/>
      <c r="AJH533" s="5"/>
      <c r="AJI533" s="5"/>
      <c r="AJJ533" s="5"/>
      <c r="AJK533" s="5"/>
      <c r="AJL533" s="5"/>
      <c r="AJM533" s="5"/>
      <c r="AJN533" s="5"/>
      <c r="AJO533" s="5"/>
      <c r="AJP533" s="5"/>
      <c r="AJQ533" s="5"/>
      <c r="AJR533" s="5"/>
      <c r="AJS533" s="5"/>
      <c r="AJT533" s="5"/>
      <c r="AJU533" s="5"/>
      <c r="AJV533" s="5"/>
      <c r="AJW533" s="5"/>
      <c r="AJX533" s="5"/>
      <c r="AJY533" s="5"/>
      <c r="AJZ533" s="5"/>
      <c r="AKA533" s="5"/>
      <c r="AKB533" s="5"/>
      <c r="AKC533" s="5"/>
      <c r="AKD533" s="5"/>
      <c r="AKE533" s="5"/>
      <c r="AKF533" s="5"/>
      <c r="AKG533" s="5"/>
      <c r="AKH533" s="5"/>
      <c r="AKI533" s="5"/>
      <c r="AKJ533" s="5"/>
      <c r="AKK533" s="5"/>
      <c r="AKL533" s="5"/>
      <c r="AKM533" s="5"/>
      <c r="AKN533" s="5"/>
      <c r="AKO533" s="5"/>
      <c r="AKP533" s="5"/>
      <c r="AKQ533" s="5"/>
      <c r="AKR533" s="5"/>
      <c r="AKS533" s="5"/>
      <c r="AKT533" s="5"/>
      <c r="AKU533" s="5"/>
      <c r="AKV533" s="5"/>
      <c r="AKW533" s="5"/>
      <c r="AKX533" s="5"/>
      <c r="AKY533" s="5"/>
      <c r="AKZ533" s="5"/>
      <c r="ALA533" s="5"/>
      <c r="ALB533" s="5"/>
      <c r="ALC533" s="5"/>
      <c r="ALD533" s="5"/>
      <c r="ALE533" s="5"/>
      <c r="ALF533" s="5"/>
      <c r="ALG533" s="5"/>
      <c r="ALH533" s="5"/>
      <c r="ALI533" s="5"/>
      <c r="ALJ533" s="5"/>
      <c r="ALK533" s="5"/>
      <c r="ALL533" s="5"/>
      <c r="ALM533" s="5"/>
      <c r="ALN533" s="5"/>
      <c r="ALO533" s="5"/>
      <c r="ALP533" s="5"/>
      <c r="ALQ533" s="5"/>
      <c r="ALR533" s="5"/>
      <c r="ALS533" s="5"/>
      <c r="ALT533" s="5"/>
      <c r="ALU533" s="5"/>
      <c r="ALV533" s="5"/>
      <c r="ALW533" s="5"/>
      <c r="ALX533" s="5"/>
      <c r="ALY533" s="5"/>
      <c r="ALZ533" s="5"/>
      <c r="AMA533" s="5"/>
      <c r="AMB533" s="5"/>
      <c r="AMC533" s="5"/>
      <c r="AMD533" s="5"/>
      <c r="AME533" s="5"/>
      <c r="AMF533" s="5"/>
      <c r="AMG533" s="5"/>
      <c r="AMH533" s="5"/>
      <c r="AMI533" s="5"/>
      <c r="AMJ533" s="5"/>
      <c r="AMK533" s="5"/>
    </row>
    <row r="534" spans="1:1025" ht="111.75" customHeight="1">
      <c r="A534" s="45">
        <v>1</v>
      </c>
      <c r="B534" s="117" t="s">
        <v>439</v>
      </c>
      <c r="C534" s="118">
        <v>1955</v>
      </c>
      <c r="D534" s="118" t="s">
        <v>37</v>
      </c>
      <c r="E534" s="186" t="s">
        <v>440</v>
      </c>
      <c r="F534" s="118">
        <v>2</v>
      </c>
      <c r="G534" s="118">
        <v>1</v>
      </c>
      <c r="H534" s="318">
        <v>396.7</v>
      </c>
      <c r="I534" s="318">
        <v>396.7</v>
      </c>
      <c r="J534" s="318">
        <v>141.1</v>
      </c>
      <c r="K534" s="297">
        <v>19</v>
      </c>
      <c r="L534" s="295">
        <f t="shared" ref="L534:L541" si="66">P534</f>
        <v>444454.04</v>
      </c>
      <c r="M534" s="133" t="s">
        <v>37</v>
      </c>
      <c r="N534" s="133" t="s">
        <v>37</v>
      </c>
      <c r="O534" s="133" t="s">
        <v>37</v>
      </c>
      <c r="P534" s="135">
        <v>444454.04</v>
      </c>
      <c r="Q534" s="133" t="s">
        <v>37</v>
      </c>
      <c r="R534" s="44" t="s">
        <v>818</v>
      </c>
      <c r="S534" s="64">
        <v>1120.3800000000001</v>
      </c>
      <c r="T534" s="64">
        <v>2157.89</v>
      </c>
      <c r="U534" s="45">
        <v>2016</v>
      </c>
      <c r="V534" s="11">
        <v>3</v>
      </c>
      <c r="W534" s="1">
        <v>1</v>
      </c>
    </row>
    <row r="535" spans="1:1025" ht="150" customHeight="1">
      <c r="A535" s="45">
        <f t="shared" ref="A535:A541" si="67">A534+1</f>
        <v>2</v>
      </c>
      <c r="B535" s="117" t="s">
        <v>819</v>
      </c>
      <c r="C535" s="118">
        <v>1956</v>
      </c>
      <c r="D535" s="118">
        <v>1993</v>
      </c>
      <c r="E535" s="186" t="s">
        <v>440</v>
      </c>
      <c r="F535" s="118">
        <v>2</v>
      </c>
      <c r="G535" s="118">
        <v>1</v>
      </c>
      <c r="H535" s="318">
        <v>444.1</v>
      </c>
      <c r="I535" s="318">
        <v>391.9</v>
      </c>
      <c r="J535" s="318">
        <v>190.7</v>
      </c>
      <c r="K535" s="297">
        <v>16</v>
      </c>
      <c r="L535" s="295">
        <f t="shared" si="66"/>
        <v>990172.81</v>
      </c>
      <c r="M535" s="133" t="s">
        <v>37</v>
      </c>
      <c r="N535" s="133" t="s">
        <v>37</v>
      </c>
      <c r="O535" s="133" t="s">
        <v>37</v>
      </c>
      <c r="P535" s="135">
        <v>990172.81</v>
      </c>
      <c r="Q535" s="133" t="s">
        <v>37</v>
      </c>
      <c r="R535" s="44" t="s">
        <v>820</v>
      </c>
      <c r="S535" s="64">
        <v>2526.6</v>
      </c>
      <c r="T535" s="64">
        <v>7289.25</v>
      </c>
      <c r="U535" s="45">
        <v>2016</v>
      </c>
      <c r="V535" s="11">
        <v>5</v>
      </c>
      <c r="W535" s="1">
        <v>1</v>
      </c>
    </row>
    <row r="536" spans="1:1025" ht="118.5" customHeight="1">
      <c r="A536" s="45">
        <f t="shared" si="67"/>
        <v>3</v>
      </c>
      <c r="B536" s="117" t="s">
        <v>821</v>
      </c>
      <c r="C536" s="118">
        <v>1959</v>
      </c>
      <c r="D536" s="118"/>
      <c r="E536" s="186" t="s">
        <v>38</v>
      </c>
      <c r="F536" s="118">
        <v>4</v>
      </c>
      <c r="G536" s="118">
        <v>2</v>
      </c>
      <c r="H536" s="318">
        <v>1296</v>
      </c>
      <c r="I536" s="318">
        <v>1296</v>
      </c>
      <c r="J536" s="318">
        <v>277.89999999999998</v>
      </c>
      <c r="K536" s="297">
        <v>65</v>
      </c>
      <c r="L536" s="295">
        <f t="shared" si="66"/>
        <v>1844634.01</v>
      </c>
      <c r="M536" s="133" t="s">
        <v>37</v>
      </c>
      <c r="N536" s="133" t="s">
        <v>37</v>
      </c>
      <c r="O536" s="133" t="s">
        <v>37</v>
      </c>
      <c r="P536" s="135">
        <v>1844634.01</v>
      </c>
      <c r="Q536" s="133" t="s">
        <v>37</v>
      </c>
      <c r="R536" s="44" t="s">
        <v>822</v>
      </c>
      <c r="S536" s="64">
        <v>1423.33</v>
      </c>
      <c r="T536" s="64">
        <v>1705.95</v>
      </c>
      <c r="U536" s="45">
        <v>2016</v>
      </c>
      <c r="V536" s="11">
        <v>4</v>
      </c>
      <c r="W536" s="1">
        <v>1</v>
      </c>
    </row>
    <row r="537" spans="1:1025" ht="143.25" customHeight="1">
      <c r="A537" s="45">
        <f t="shared" si="67"/>
        <v>4</v>
      </c>
      <c r="B537" s="117" t="s">
        <v>823</v>
      </c>
      <c r="C537" s="118">
        <v>1960</v>
      </c>
      <c r="D537" s="118"/>
      <c r="E537" s="186" t="s">
        <v>38</v>
      </c>
      <c r="F537" s="118">
        <v>4</v>
      </c>
      <c r="G537" s="118">
        <v>2</v>
      </c>
      <c r="H537" s="318">
        <v>1295.7</v>
      </c>
      <c r="I537" s="318">
        <v>1295.7</v>
      </c>
      <c r="J537" s="318">
        <v>890.7</v>
      </c>
      <c r="K537" s="297">
        <v>55</v>
      </c>
      <c r="L537" s="295">
        <f t="shared" si="66"/>
        <v>1219130.99</v>
      </c>
      <c r="M537" s="133" t="s">
        <v>37</v>
      </c>
      <c r="N537" s="133" t="s">
        <v>37</v>
      </c>
      <c r="O537" s="133" t="s">
        <v>37</v>
      </c>
      <c r="P537" s="135">
        <v>1219130.99</v>
      </c>
      <c r="Q537" s="133" t="s">
        <v>37</v>
      </c>
      <c r="R537" s="44" t="s">
        <v>824</v>
      </c>
      <c r="S537" s="64">
        <v>940.91</v>
      </c>
      <c r="T537" s="64">
        <v>1926.21</v>
      </c>
      <c r="U537" s="45">
        <v>2016</v>
      </c>
      <c r="V537" s="11">
        <v>4</v>
      </c>
      <c r="W537" s="1">
        <v>1</v>
      </c>
    </row>
    <row r="538" spans="1:1025" ht="224.25" customHeight="1">
      <c r="A538" s="45">
        <f t="shared" si="67"/>
        <v>5</v>
      </c>
      <c r="B538" s="117" t="s">
        <v>825</v>
      </c>
      <c r="C538" s="118">
        <v>1964</v>
      </c>
      <c r="D538" s="118"/>
      <c r="E538" s="186" t="s">
        <v>108</v>
      </c>
      <c r="F538" s="118">
        <v>5</v>
      </c>
      <c r="G538" s="118">
        <v>4</v>
      </c>
      <c r="H538" s="318">
        <v>4368.6000000000004</v>
      </c>
      <c r="I538" s="318">
        <v>3332.1</v>
      </c>
      <c r="J538" s="318">
        <v>2842.8</v>
      </c>
      <c r="K538" s="297">
        <v>73</v>
      </c>
      <c r="L538" s="295">
        <f t="shared" si="66"/>
        <v>7984333.1799999997</v>
      </c>
      <c r="M538" s="133" t="s">
        <v>37</v>
      </c>
      <c r="N538" s="133" t="s">
        <v>37</v>
      </c>
      <c r="O538" s="133" t="s">
        <v>37</v>
      </c>
      <c r="P538" s="133">
        <v>7984333.1799999997</v>
      </c>
      <c r="Q538" s="133" t="s">
        <v>37</v>
      </c>
      <c r="R538" s="44" t="s">
        <v>826</v>
      </c>
      <c r="S538" s="49">
        <v>2396.19</v>
      </c>
      <c r="T538" s="49">
        <v>3542</v>
      </c>
      <c r="U538" s="45">
        <v>2016</v>
      </c>
      <c r="V538" s="11">
        <v>8</v>
      </c>
      <c r="W538" s="1">
        <v>1</v>
      </c>
    </row>
    <row r="539" spans="1:1025" ht="117" customHeight="1">
      <c r="A539" s="45">
        <f t="shared" si="67"/>
        <v>6</v>
      </c>
      <c r="B539" s="117" t="s">
        <v>827</v>
      </c>
      <c r="C539" s="118">
        <v>1960</v>
      </c>
      <c r="D539" s="118"/>
      <c r="E539" s="186" t="s">
        <v>108</v>
      </c>
      <c r="F539" s="118">
        <v>2</v>
      </c>
      <c r="G539" s="118">
        <v>2</v>
      </c>
      <c r="H539" s="318">
        <v>655.7</v>
      </c>
      <c r="I539" s="318">
        <v>655.7</v>
      </c>
      <c r="J539" s="318">
        <v>35.299999999999997</v>
      </c>
      <c r="K539" s="297">
        <v>22</v>
      </c>
      <c r="L539" s="295">
        <f t="shared" si="66"/>
        <v>3290792.19</v>
      </c>
      <c r="M539" s="133" t="s">
        <v>37</v>
      </c>
      <c r="N539" s="133" t="s">
        <v>37</v>
      </c>
      <c r="O539" s="133" t="s">
        <v>37</v>
      </c>
      <c r="P539" s="135">
        <v>3290792.19</v>
      </c>
      <c r="Q539" s="133" t="s">
        <v>37</v>
      </c>
      <c r="R539" s="44" t="s">
        <v>828</v>
      </c>
      <c r="S539" s="64">
        <v>5018.75</v>
      </c>
      <c r="T539" s="64">
        <v>6896.3</v>
      </c>
      <c r="U539" s="45">
        <v>2016</v>
      </c>
      <c r="V539" s="11">
        <v>5</v>
      </c>
      <c r="W539" s="1">
        <v>1</v>
      </c>
    </row>
    <row r="540" spans="1:1025" ht="158.25" customHeight="1">
      <c r="A540" s="45">
        <f t="shared" si="67"/>
        <v>7</v>
      </c>
      <c r="B540" s="117" t="s">
        <v>829</v>
      </c>
      <c r="C540" s="118">
        <v>1955</v>
      </c>
      <c r="D540" s="118"/>
      <c r="E540" s="186" t="s">
        <v>108</v>
      </c>
      <c r="F540" s="118">
        <v>2</v>
      </c>
      <c r="G540" s="118">
        <v>1</v>
      </c>
      <c r="H540" s="318">
        <v>398.4</v>
      </c>
      <c r="I540" s="318">
        <v>398.4</v>
      </c>
      <c r="J540" s="318">
        <v>164.9</v>
      </c>
      <c r="K540" s="297">
        <v>21</v>
      </c>
      <c r="L540" s="295">
        <f t="shared" si="66"/>
        <v>1864577.95</v>
      </c>
      <c r="M540" s="133" t="s">
        <v>37</v>
      </c>
      <c r="N540" s="133" t="s">
        <v>37</v>
      </c>
      <c r="O540" s="133" t="s">
        <v>37</v>
      </c>
      <c r="P540" s="135">
        <v>1864577.95</v>
      </c>
      <c r="Q540" s="133" t="s">
        <v>37</v>
      </c>
      <c r="R540" s="44" t="s">
        <v>830</v>
      </c>
      <c r="S540" s="64">
        <v>4680.17</v>
      </c>
      <c r="T540" s="64">
        <v>6966.9</v>
      </c>
      <c r="U540" s="45">
        <v>2016</v>
      </c>
      <c r="V540" s="11">
        <v>6</v>
      </c>
      <c r="W540" s="1">
        <v>1</v>
      </c>
    </row>
    <row r="541" spans="1:1025" ht="157.5" customHeight="1">
      <c r="A541" s="45">
        <f t="shared" si="67"/>
        <v>8</v>
      </c>
      <c r="B541" s="117" t="s">
        <v>831</v>
      </c>
      <c r="C541" s="118">
        <v>1957</v>
      </c>
      <c r="D541" s="118"/>
      <c r="E541" s="186" t="s">
        <v>108</v>
      </c>
      <c r="F541" s="118">
        <v>2</v>
      </c>
      <c r="G541" s="118">
        <v>1</v>
      </c>
      <c r="H541" s="318">
        <v>412.7</v>
      </c>
      <c r="I541" s="318">
        <v>412.7</v>
      </c>
      <c r="J541" s="318">
        <v>136.5</v>
      </c>
      <c r="K541" s="297">
        <v>36</v>
      </c>
      <c r="L541" s="295">
        <f t="shared" si="66"/>
        <v>1985295.23</v>
      </c>
      <c r="M541" s="133" t="s">
        <v>37</v>
      </c>
      <c r="N541" s="133" t="s">
        <v>37</v>
      </c>
      <c r="O541" s="133" t="s">
        <v>37</v>
      </c>
      <c r="P541" s="135">
        <v>1985295.23</v>
      </c>
      <c r="Q541" s="133" t="s">
        <v>37</v>
      </c>
      <c r="R541" s="44" t="s">
        <v>832</v>
      </c>
      <c r="S541" s="64">
        <v>4810.5</v>
      </c>
      <c r="T541" s="64">
        <v>6966.9</v>
      </c>
      <c r="U541" s="45">
        <v>2016</v>
      </c>
      <c r="V541" s="232">
        <v>6</v>
      </c>
      <c r="W541" s="1">
        <v>1</v>
      </c>
    </row>
    <row r="542" spans="1:1025" s="5" customFormat="1" ht="35.25" customHeight="1">
      <c r="A542" s="257" t="s">
        <v>833</v>
      </c>
      <c r="B542" s="258"/>
      <c r="C542" s="258"/>
      <c r="D542" s="258"/>
      <c r="E542" s="258"/>
      <c r="F542" s="258"/>
      <c r="G542" s="259"/>
      <c r="H542" s="328">
        <f t="shared" ref="H542:P542" si="68">SUM(H534:H541)</f>
        <v>9267.9</v>
      </c>
      <c r="I542" s="327">
        <f t="shared" si="68"/>
        <v>8179.2</v>
      </c>
      <c r="J542" s="327">
        <f t="shared" si="68"/>
        <v>4679.8999999999996</v>
      </c>
      <c r="K542" s="333">
        <f t="shared" si="68"/>
        <v>307</v>
      </c>
      <c r="L542" s="327">
        <f t="shared" si="68"/>
        <v>19623390.399999999</v>
      </c>
      <c r="M542" s="75">
        <f t="shared" si="68"/>
        <v>0</v>
      </c>
      <c r="N542" s="75">
        <f t="shared" si="68"/>
        <v>0</v>
      </c>
      <c r="O542" s="75">
        <f t="shared" si="68"/>
        <v>0</v>
      </c>
      <c r="P542" s="74">
        <f t="shared" si="68"/>
        <v>19623390.399999999</v>
      </c>
      <c r="Q542" s="75">
        <v>0</v>
      </c>
      <c r="R542" s="77" t="s">
        <v>105</v>
      </c>
      <c r="S542" s="75" t="s">
        <v>105</v>
      </c>
      <c r="T542" s="218" t="s">
        <v>105</v>
      </c>
      <c r="U542" s="76" t="s">
        <v>105</v>
      </c>
      <c r="V542" s="18"/>
    </row>
    <row r="543" spans="1:1025" s="172" customFormat="1" ht="25.5" customHeight="1">
      <c r="A543" s="256" t="s">
        <v>449</v>
      </c>
      <c r="B543" s="256"/>
      <c r="C543" s="256"/>
      <c r="D543" s="256"/>
      <c r="E543" s="256"/>
      <c r="F543" s="256"/>
      <c r="G543" s="256"/>
      <c r="H543" s="256"/>
      <c r="I543" s="256"/>
      <c r="J543" s="256"/>
      <c r="K543" s="256"/>
      <c r="L543" s="256"/>
      <c r="M543" s="256"/>
      <c r="N543" s="256"/>
      <c r="O543" s="256"/>
      <c r="P543" s="256"/>
      <c r="Q543" s="256"/>
      <c r="R543" s="256"/>
      <c r="S543" s="256"/>
      <c r="T543" s="256"/>
      <c r="U543" s="256"/>
      <c r="V543" s="18"/>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c r="DS543" s="5"/>
      <c r="DT543" s="5"/>
      <c r="DU543" s="5"/>
      <c r="DV543" s="5"/>
      <c r="DW543" s="5"/>
      <c r="DX543" s="5"/>
      <c r="DY543" s="5"/>
      <c r="DZ543" s="5"/>
      <c r="EA543" s="5"/>
      <c r="EB543" s="5"/>
      <c r="EC543" s="5"/>
      <c r="ED543" s="5"/>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s="5"/>
      <c r="FG543" s="5"/>
      <c r="FH543" s="5"/>
      <c r="FI543" s="5"/>
      <c r="FJ543" s="5"/>
      <c r="FK543" s="5"/>
      <c r="FL543" s="5"/>
      <c r="FM543" s="5"/>
      <c r="FN543" s="5"/>
      <c r="FO543" s="5"/>
      <c r="FP543" s="5"/>
      <c r="FQ543" s="5"/>
      <c r="FR543" s="5"/>
      <c r="FS543" s="5"/>
      <c r="FT543" s="5"/>
      <c r="FU543" s="5"/>
      <c r="FV543" s="5"/>
      <c r="FW543" s="5"/>
      <c r="FX543" s="5"/>
      <c r="FY543" s="5"/>
      <c r="FZ543" s="5"/>
      <c r="GA543" s="5"/>
      <c r="GB543" s="5"/>
      <c r="GC543" s="5"/>
      <c r="GD543" s="5"/>
      <c r="GE543" s="5"/>
      <c r="GF543" s="5"/>
      <c r="GG543" s="5"/>
      <c r="GH543" s="5"/>
      <c r="GI543" s="5"/>
      <c r="GJ543" s="5"/>
      <c r="GK543" s="5"/>
      <c r="GL543" s="5"/>
      <c r="GM543" s="5"/>
      <c r="GN543" s="5"/>
      <c r="GO543" s="5"/>
      <c r="GP543" s="5"/>
      <c r="GQ543" s="5"/>
      <c r="GR543" s="5"/>
      <c r="GS543" s="5"/>
      <c r="GT543" s="5"/>
      <c r="GU543" s="5"/>
      <c r="GV543" s="5"/>
      <c r="GW543" s="5"/>
      <c r="GX543" s="5"/>
      <c r="GY543" s="5"/>
      <c r="GZ543" s="5"/>
      <c r="HA543" s="5"/>
      <c r="HB543" s="5"/>
      <c r="HC543" s="5"/>
      <c r="HD543" s="5"/>
      <c r="HE543" s="5"/>
      <c r="HF543" s="5"/>
      <c r="HG543" s="5"/>
      <c r="HH543" s="5"/>
      <c r="HI543" s="5"/>
      <c r="HJ543" s="5"/>
      <c r="HK543" s="5"/>
      <c r="HL543" s="5"/>
      <c r="HM543" s="5"/>
      <c r="HN543" s="5"/>
      <c r="HO543" s="5"/>
      <c r="HP543" s="5"/>
      <c r="HQ543" s="5"/>
      <c r="HR543" s="5"/>
      <c r="HS543" s="5"/>
      <c r="HT543" s="5"/>
      <c r="HU543" s="5"/>
      <c r="HV543" s="5"/>
      <c r="HW543" s="5"/>
      <c r="HX543" s="5"/>
      <c r="HY543" s="5"/>
      <c r="HZ543" s="5"/>
      <c r="IA543" s="5"/>
      <c r="IB543" s="5"/>
      <c r="IC543" s="5"/>
      <c r="ID543" s="5"/>
      <c r="IE543" s="5"/>
      <c r="IF543" s="5"/>
      <c r="IG543" s="5"/>
      <c r="IH543" s="5"/>
      <c r="II543" s="5"/>
      <c r="IJ543" s="5"/>
      <c r="IK543" s="5"/>
      <c r="IL543" s="5"/>
      <c r="IM543" s="5"/>
      <c r="IN543" s="5"/>
      <c r="IO543" s="5"/>
      <c r="IP543" s="5"/>
      <c r="IQ543" s="5"/>
      <c r="IR543" s="5"/>
      <c r="IS543" s="5"/>
      <c r="IT543" s="5"/>
      <c r="IU543" s="5"/>
      <c r="IV543" s="5"/>
      <c r="IW543" s="5"/>
      <c r="IX543" s="5"/>
      <c r="IY543" s="5"/>
      <c r="IZ543" s="5"/>
      <c r="JA543" s="5"/>
      <c r="JB543" s="5"/>
      <c r="JC543" s="5"/>
      <c r="JD543" s="5"/>
      <c r="JE543" s="5"/>
      <c r="JF543" s="5"/>
      <c r="JG543" s="5"/>
      <c r="JH543" s="5"/>
      <c r="JI543" s="5"/>
      <c r="JJ543" s="5"/>
      <c r="JK543" s="5"/>
      <c r="JL543" s="5"/>
      <c r="JM543" s="5"/>
      <c r="JN543" s="5"/>
      <c r="JO543" s="5"/>
      <c r="JP543" s="5"/>
      <c r="JQ543" s="5"/>
      <c r="JR543" s="5"/>
      <c r="JS543" s="5"/>
      <c r="JT543" s="5"/>
      <c r="JU543" s="5"/>
      <c r="JV543" s="5"/>
      <c r="JW543" s="5"/>
      <c r="JX543" s="5"/>
      <c r="JY543" s="5"/>
      <c r="JZ543" s="5"/>
      <c r="KA543" s="5"/>
      <c r="KB543" s="5"/>
      <c r="KC543" s="5"/>
      <c r="KD543" s="5"/>
      <c r="KE543" s="5"/>
      <c r="KF543" s="5"/>
      <c r="KG543" s="5"/>
      <c r="KH543" s="5"/>
      <c r="KI543" s="5"/>
      <c r="KJ543" s="5"/>
      <c r="KK543" s="5"/>
      <c r="KL543" s="5"/>
      <c r="KM543" s="5"/>
      <c r="KN543" s="5"/>
      <c r="KO543" s="5"/>
      <c r="KP543" s="5"/>
      <c r="KQ543" s="5"/>
      <c r="KR543" s="5"/>
      <c r="KS543" s="5"/>
      <c r="KT543" s="5"/>
      <c r="KU543" s="5"/>
      <c r="KV543" s="5"/>
      <c r="KW543" s="5"/>
      <c r="KX543" s="5"/>
      <c r="KY543" s="5"/>
      <c r="KZ543" s="5"/>
      <c r="LA543" s="5"/>
      <c r="LB543" s="5"/>
      <c r="LC543" s="5"/>
      <c r="LD543" s="5"/>
      <c r="LE543" s="5"/>
      <c r="LF543" s="5"/>
      <c r="LG543" s="5"/>
      <c r="LH543" s="5"/>
      <c r="LI543" s="5"/>
      <c r="LJ543" s="5"/>
      <c r="LK543" s="5"/>
      <c r="LL543" s="5"/>
      <c r="LM543" s="5"/>
      <c r="LN543" s="5"/>
      <c r="LO543" s="5"/>
      <c r="LP543" s="5"/>
      <c r="LQ543" s="5"/>
      <c r="LR543" s="5"/>
      <c r="LS543" s="5"/>
      <c r="LT543" s="5"/>
      <c r="LU543" s="5"/>
      <c r="LV543" s="5"/>
      <c r="LW543" s="5"/>
      <c r="LX543" s="5"/>
      <c r="LY543" s="5"/>
      <c r="LZ543" s="5"/>
      <c r="MA543" s="5"/>
      <c r="MB543" s="5"/>
      <c r="MC543" s="5"/>
      <c r="MD543" s="5"/>
      <c r="ME543" s="5"/>
      <c r="MF543" s="5"/>
      <c r="MG543" s="5"/>
      <c r="MH543" s="5"/>
      <c r="MI543" s="5"/>
      <c r="MJ543" s="5"/>
      <c r="MK543" s="5"/>
      <c r="ML543" s="5"/>
      <c r="MM543" s="5"/>
      <c r="MN543" s="5"/>
      <c r="MO543" s="5"/>
      <c r="MP543" s="5"/>
      <c r="MQ543" s="5"/>
      <c r="MR543" s="5"/>
      <c r="MS543" s="5"/>
      <c r="MT543" s="5"/>
      <c r="MU543" s="5"/>
      <c r="MV543" s="5"/>
      <c r="MW543" s="5"/>
      <c r="MX543" s="5"/>
      <c r="MY543" s="5"/>
      <c r="MZ543" s="5"/>
      <c r="NA543" s="5"/>
      <c r="NB543" s="5"/>
      <c r="NC543" s="5"/>
      <c r="ND543" s="5"/>
      <c r="NE543" s="5"/>
      <c r="NF543" s="5"/>
      <c r="NG543" s="5"/>
      <c r="NH543" s="5"/>
      <c r="NI543" s="5"/>
      <c r="NJ543" s="5"/>
      <c r="NK543" s="5"/>
      <c r="NL543" s="5"/>
      <c r="NM543" s="5"/>
      <c r="NN543" s="5"/>
      <c r="NO543" s="5"/>
      <c r="NP543" s="5"/>
      <c r="NQ543" s="5"/>
      <c r="NR543" s="5"/>
      <c r="NS543" s="5"/>
      <c r="NT543" s="5"/>
      <c r="NU543" s="5"/>
      <c r="NV543" s="5"/>
      <c r="NW543" s="5"/>
      <c r="NX543" s="5"/>
      <c r="NY543" s="5"/>
      <c r="NZ543" s="5"/>
      <c r="OA543" s="5"/>
      <c r="OB543" s="5"/>
      <c r="OC543" s="5"/>
      <c r="OD543" s="5"/>
      <c r="OE543" s="5"/>
      <c r="OF543" s="5"/>
      <c r="OG543" s="5"/>
      <c r="OH543" s="5"/>
      <c r="OI543" s="5"/>
      <c r="OJ543" s="5"/>
      <c r="OK543" s="5"/>
      <c r="OL543" s="5"/>
      <c r="OM543" s="5"/>
      <c r="ON543" s="5"/>
      <c r="OO543" s="5"/>
      <c r="OP543" s="5"/>
      <c r="OQ543" s="5"/>
      <c r="OR543" s="5"/>
      <c r="OS543" s="5"/>
      <c r="OT543" s="5"/>
      <c r="OU543" s="5"/>
      <c r="OV543" s="5"/>
      <c r="OW543" s="5"/>
      <c r="OX543" s="5"/>
      <c r="OY543" s="5"/>
      <c r="OZ543" s="5"/>
      <c r="PA543" s="5"/>
      <c r="PB543" s="5"/>
      <c r="PC543" s="5"/>
      <c r="PD543" s="5"/>
      <c r="PE543" s="5"/>
      <c r="PF543" s="5"/>
      <c r="PG543" s="5"/>
      <c r="PH543" s="5"/>
      <c r="PI543" s="5"/>
      <c r="PJ543" s="5"/>
      <c r="PK543" s="5"/>
      <c r="PL543" s="5"/>
      <c r="PM543" s="5"/>
      <c r="PN543" s="5"/>
      <c r="PO543" s="5"/>
      <c r="PP543" s="5"/>
      <c r="PQ543" s="5"/>
      <c r="PR543" s="5"/>
      <c r="PS543" s="5"/>
      <c r="PT543" s="5"/>
      <c r="PU543" s="5"/>
      <c r="PV543" s="5"/>
      <c r="PW543" s="5"/>
      <c r="PX543" s="5"/>
      <c r="PY543" s="5"/>
      <c r="PZ543" s="5"/>
      <c r="QA543" s="5"/>
      <c r="QB543" s="5"/>
      <c r="QC543" s="5"/>
      <c r="QD543" s="5"/>
      <c r="QE543" s="5"/>
      <c r="QF543" s="5"/>
      <c r="QG543" s="5"/>
      <c r="QH543" s="5"/>
      <c r="QI543" s="5"/>
      <c r="QJ543" s="5"/>
      <c r="QK543" s="5"/>
      <c r="QL543" s="5"/>
      <c r="QM543" s="5"/>
      <c r="QN543" s="5"/>
      <c r="QO543" s="5"/>
      <c r="QP543" s="5"/>
      <c r="QQ543" s="5"/>
      <c r="QR543" s="5"/>
      <c r="QS543" s="5"/>
      <c r="QT543" s="5"/>
      <c r="QU543" s="5"/>
      <c r="QV543" s="5"/>
      <c r="QW543" s="5"/>
      <c r="QX543" s="5"/>
      <c r="QY543" s="5"/>
      <c r="QZ543" s="5"/>
      <c r="RA543" s="5"/>
      <c r="RB543" s="5"/>
      <c r="RC543" s="5"/>
      <c r="RD543" s="5"/>
      <c r="RE543" s="5"/>
      <c r="RF543" s="5"/>
      <c r="RG543" s="5"/>
      <c r="RH543" s="5"/>
      <c r="RI543" s="5"/>
      <c r="RJ543" s="5"/>
      <c r="RK543" s="5"/>
      <c r="RL543" s="5"/>
      <c r="RM543" s="5"/>
      <c r="RN543" s="5"/>
      <c r="RO543" s="5"/>
      <c r="RP543" s="5"/>
      <c r="RQ543" s="5"/>
      <c r="RR543" s="5"/>
      <c r="RS543" s="5"/>
      <c r="RT543" s="5"/>
      <c r="RU543" s="5"/>
      <c r="RV543" s="5"/>
      <c r="RW543" s="5"/>
      <c r="RX543" s="5"/>
      <c r="RY543" s="5"/>
      <c r="RZ543" s="5"/>
      <c r="SA543" s="5"/>
      <c r="SB543" s="5"/>
      <c r="SC543" s="5"/>
      <c r="SD543" s="5"/>
      <c r="SE543" s="5"/>
      <c r="SF543" s="5"/>
      <c r="SG543" s="5"/>
      <c r="SH543" s="5"/>
      <c r="SI543" s="5"/>
      <c r="SJ543" s="5"/>
      <c r="SK543" s="5"/>
      <c r="SL543" s="5"/>
      <c r="SM543" s="5"/>
      <c r="SN543" s="5"/>
      <c r="SO543" s="5"/>
      <c r="SP543" s="5"/>
      <c r="SQ543" s="5"/>
      <c r="SR543" s="5"/>
      <c r="SS543" s="5"/>
      <c r="ST543" s="5"/>
      <c r="SU543" s="5"/>
      <c r="SV543" s="5"/>
      <c r="SW543" s="5"/>
      <c r="SX543" s="5"/>
      <c r="SY543" s="5"/>
      <c r="SZ543" s="5"/>
      <c r="TA543" s="5"/>
      <c r="TB543" s="5"/>
      <c r="TC543" s="5"/>
      <c r="TD543" s="5"/>
      <c r="TE543" s="5"/>
      <c r="TF543" s="5"/>
      <c r="TG543" s="5"/>
      <c r="TH543" s="5"/>
      <c r="TI543" s="5"/>
      <c r="TJ543" s="5"/>
      <c r="TK543" s="5"/>
      <c r="TL543" s="5"/>
      <c r="TM543" s="5"/>
      <c r="TN543" s="5"/>
      <c r="TO543" s="5"/>
      <c r="TP543" s="5"/>
      <c r="TQ543" s="5"/>
      <c r="TR543" s="5"/>
      <c r="TS543" s="5"/>
      <c r="TT543" s="5"/>
      <c r="TU543" s="5"/>
      <c r="TV543" s="5"/>
      <c r="TW543" s="5"/>
      <c r="TX543" s="5"/>
      <c r="TY543" s="5"/>
      <c r="TZ543" s="5"/>
      <c r="UA543" s="5"/>
      <c r="UB543" s="5"/>
      <c r="UC543" s="5"/>
      <c r="UD543" s="5"/>
      <c r="UE543" s="5"/>
      <c r="UF543" s="5"/>
      <c r="UG543" s="5"/>
      <c r="UH543" s="5"/>
      <c r="UI543" s="5"/>
      <c r="UJ543" s="5"/>
      <c r="UK543" s="5"/>
      <c r="UL543" s="5"/>
      <c r="UM543" s="5"/>
      <c r="UN543" s="5"/>
      <c r="UO543" s="5"/>
      <c r="UP543" s="5"/>
      <c r="UQ543" s="5"/>
      <c r="UR543" s="5"/>
      <c r="US543" s="5"/>
      <c r="UT543" s="5"/>
      <c r="UU543" s="5"/>
      <c r="UV543" s="5"/>
      <c r="UW543" s="5"/>
      <c r="UX543" s="5"/>
      <c r="UY543" s="5"/>
      <c r="UZ543" s="5"/>
      <c r="VA543" s="5"/>
      <c r="VB543" s="5"/>
      <c r="VC543" s="5"/>
      <c r="VD543" s="5"/>
      <c r="VE543" s="5"/>
      <c r="VF543" s="5"/>
      <c r="VG543" s="5"/>
      <c r="VH543" s="5"/>
      <c r="VI543" s="5"/>
      <c r="VJ543" s="5"/>
      <c r="VK543" s="5"/>
      <c r="VL543" s="5"/>
      <c r="VM543" s="5"/>
      <c r="VN543" s="5"/>
      <c r="VO543" s="5"/>
      <c r="VP543" s="5"/>
      <c r="VQ543" s="5"/>
      <c r="VR543" s="5"/>
      <c r="VS543" s="5"/>
      <c r="VT543" s="5"/>
      <c r="VU543" s="5"/>
      <c r="VV543" s="5"/>
      <c r="VW543" s="5"/>
      <c r="VX543" s="5"/>
      <c r="VY543" s="5"/>
      <c r="VZ543" s="5"/>
      <c r="WA543" s="5"/>
      <c r="WB543" s="5"/>
      <c r="WC543" s="5"/>
      <c r="WD543" s="5"/>
      <c r="WE543" s="5"/>
      <c r="WF543" s="5"/>
      <c r="WG543" s="5"/>
      <c r="WH543" s="5"/>
      <c r="WI543" s="5"/>
      <c r="WJ543" s="5"/>
      <c r="WK543" s="5"/>
      <c r="WL543" s="5"/>
      <c r="WM543" s="5"/>
      <c r="WN543" s="5"/>
      <c r="WO543" s="5"/>
      <c r="WP543" s="5"/>
      <c r="WQ543" s="5"/>
      <c r="WR543" s="5"/>
      <c r="WS543" s="5"/>
      <c r="WT543" s="5"/>
      <c r="WU543" s="5"/>
      <c r="WV543" s="5"/>
      <c r="WW543" s="5"/>
      <c r="WX543" s="5"/>
      <c r="WY543" s="5"/>
      <c r="WZ543" s="5"/>
      <c r="XA543" s="5"/>
      <c r="XB543" s="5"/>
      <c r="XC543" s="5"/>
      <c r="XD543" s="5"/>
      <c r="XE543" s="5"/>
      <c r="XF543" s="5"/>
      <c r="XG543" s="5"/>
      <c r="XH543" s="5"/>
      <c r="XI543" s="5"/>
      <c r="XJ543" s="5"/>
      <c r="XK543" s="5"/>
      <c r="XL543" s="5"/>
      <c r="XM543" s="5"/>
      <c r="XN543" s="5"/>
      <c r="XO543" s="5"/>
      <c r="XP543" s="5"/>
      <c r="XQ543" s="5"/>
      <c r="XR543" s="5"/>
      <c r="XS543" s="5"/>
      <c r="XT543" s="5"/>
      <c r="XU543" s="5"/>
      <c r="XV543" s="5"/>
      <c r="XW543" s="5"/>
      <c r="XX543" s="5"/>
      <c r="XY543" s="5"/>
      <c r="XZ543" s="5"/>
      <c r="YA543" s="5"/>
      <c r="YB543" s="5"/>
      <c r="YC543" s="5"/>
      <c r="YD543" s="5"/>
      <c r="YE543" s="5"/>
      <c r="YF543" s="5"/>
      <c r="YG543" s="5"/>
      <c r="YH543" s="5"/>
      <c r="YI543" s="5"/>
      <c r="YJ543" s="5"/>
      <c r="YK543" s="5"/>
      <c r="YL543" s="5"/>
      <c r="YM543" s="5"/>
      <c r="YN543" s="5"/>
      <c r="YO543" s="5"/>
      <c r="YP543" s="5"/>
      <c r="YQ543" s="5"/>
      <c r="YR543" s="5"/>
      <c r="YS543" s="5"/>
      <c r="YT543" s="5"/>
      <c r="YU543" s="5"/>
      <c r="YV543" s="5"/>
      <c r="YW543" s="5"/>
      <c r="YX543" s="5"/>
      <c r="YY543" s="5"/>
      <c r="YZ543" s="5"/>
      <c r="ZA543" s="5"/>
      <c r="ZB543" s="5"/>
      <c r="ZC543" s="5"/>
      <c r="ZD543" s="5"/>
      <c r="ZE543" s="5"/>
      <c r="ZF543" s="5"/>
      <c r="ZG543" s="5"/>
      <c r="ZH543" s="5"/>
      <c r="ZI543" s="5"/>
      <c r="ZJ543" s="5"/>
      <c r="ZK543" s="5"/>
      <c r="ZL543" s="5"/>
      <c r="ZM543" s="5"/>
      <c r="ZN543" s="5"/>
      <c r="ZO543" s="5"/>
      <c r="ZP543" s="5"/>
      <c r="ZQ543" s="5"/>
      <c r="ZR543" s="5"/>
      <c r="ZS543" s="5"/>
      <c r="ZT543" s="5"/>
      <c r="ZU543" s="5"/>
      <c r="ZV543" s="5"/>
      <c r="ZW543" s="5"/>
      <c r="ZX543" s="5"/>
      <c r="ZY543" s="5"/>
      <c r="ZZ543" s="5"/>
      <c r="AAA543" s="5"/>
      <c r="AAB543" s="5"/>
      <c r="AAC543" s="5"/>
      <c r="AAD543" s="5"/>
      <c r="AAE543" s="5"/>
      <c r="AAF543" s="5"/>
      <c r="AAG543" s="5"/>
      <c r="AAH543" s="5"/>
      <c r="AAI543" s="5"/>
      <c r="AAJ543" s="5"/>
      <c r="AAK543" s="5"/>
      <c r="AAL543" s="5"/>
      <c r="AAM543" s="5"/>
      <c r="AAN543" s="5"/>
      <c r="AAO543" s="5"/>
      <c r="AAP543" s="5"/>
      <c r="AAQ543" s="5"/>
      <c r="AAR543" s="5"/>
      <c r="AAS543" s="5"/>
      <c r="AAT543" s="5"/>
      <c r="AAU543" s="5"/>
      <c r="AAV543" s="5"/>
      <c r="AAW543" s="5"/>
      <c r="AAX543" s="5"/>
      <c r="AAY543" s="5"/>
      <c r="AAZ543" s="5"/>
      <c r="ABA543" s="5"/>
      <c r="ABB543" s="5"/>
      <c r="ABC543" s="5"/>
      <c r="ABD543" s="5"/>
      <c r="ABE543" s="5"/>
      <c r="ABF543" s="5"/>
      <c r="ABG543" s="5"/>
      <c r="ABH543" s="5"/>
      <c r="ABI543" s="5"/>
      <c r="ABJ543" s="5"/>
      <c r="ABK543" s="5"/>
      <c r="ABL543" s="5"/>
      <c r="ABM543" s="5"/>
      <c r="ABN543" s="5"/>
      <c r="ABO543" s="5"/>
      <c r="ABP543" s="5"/>
      <c r="ABQ543" s="5"/>
      <c r="ABR543" s="5"/>
      <c r="ABS543" s="5"/>
      <c r="ABT543" s="5"/>
      <c r="ABU543" s="5"/>
      <c r="ABV543" s="5"/>
      <c r="ABW543" s="5"/>
      <c r="ABX543" s="5"/>
      <c r="ABY543" s="5"/>
      <c r="ABZ543" s="5"/>
      <c r="ACA543" s="5"/>
      <c r="ACB543" s="5"/>
      <c r="ACC543" s="5"/>
      <c r="ACD543" s="5"/>
      <c r="ACE543" s="5"/>
      <c r="ACF543" s="5"/>
      <c r="ACG543" s="5"/>
      <c r="ACH543" s="5"/>
      <c r="ACI543" s="5"/>
      <c r="ACJ543" s="5"/>
      <c r="ACK543" s="5"/>
      <c r="ACL543" s="5"/>
      <c r="ACM543" s="5"/>
      <c r="ACN543" s="5"/>
      <c r="ACO543" s="5"/>
      <c r="ACP543" s="5"/>
      <c r="ACQ543" s="5"/>
      <c r="ACR543" s="5"/>
      <c r="ACS543" s="5"/>
      <c r="ACT543" s="5"/>
      <c r="ACU543" s="5"/>
      <c r="ACV543" s="5"/>
      <c r="ACW543" s="5"/>
      <c r="ACX543" s="5"/>
      <c r="ACY543" s="5"/>
      <c r="ACZ543" s="5"/>
      <c r="ADA543" s="5"/>
      <c r="ADB543" s="5"/>
      <c r="ADC543" s="5"/>
      <c r="ADD543" s="5"/>
      <c r="ADE543" s="5"/>
      <c r="ADF543" s="5"/>
      <c r="ADG543" s="5"/>
      <c r="ADH543" s="5"/>
      <c r="ADI543" s="5"/>
      <c r="ADJ543" s="5"/>
      <c r="ADK543" s="5"/>
      <c r="ADL543" s="5"/>
      <c r="ADM543" s="5"/>
      <c r="ADN543" s="5"/>
      <c r="ADO543" s="5"/>
      <c r="ADP543" s="5"/>
      <c r="ADQ543" s="5"/>
      <c r="ADR543" s="5"/>
      <c r="ADS543" s="5"/>
      <c r="ADT543" s="5"/>
      <c r="ADU543" s="5"/>
      <c r="ADV543" s="5"/>
      <c r="ADW543" s="5"/>
      <c r="ADX543" s="5"/>
      <c r="ADY543" s="5"/>
      <c r="ADZ543" s="5"/>
      <c r="AEA543" s="5"/>
      <c r="AEB543" s="5"/>
      <c r="AEC543" s="5"/>
      <c r="AED543" s="5"/>
      <c r="AEE543" s="5"/>
      <c r="AEF543" s="5"/>
      <c r="AEG543" s="5"/>
      <c r="AEH543" s="5"/>
      <c r="AEI543" s="5"/>
      <c r="AEJ543" s="5"/>
      <c r="AEK543" s="5"/>
      <c r="AEL543" s="5"/>
      <c r="AEM543" s="5"/>
      <c r="AEN543" s="5"/>
      <c r="AEO543" s="5"/>
      <c r="AEP543" s="5"/>
      <c r="AEQ543" s="5"/>
      <c r="AER543" s="5"/>
      <c r="AES543" s="5"/>
      <c r="AET543" s="5"/>
      <c r="AEU543" s="5"/>
      <c r="AEV543" s="5"/>
      <c r="AEW543" s="5"/>
      <c r="AEX543" s="5"/>
      <c r="AEY543" s="5"/>
      <c r="AEZ543" s="5"/>
      <c r="AFA543" s="5"/>
      <c r="AFB543" s="5"/>
      <c r="AFC543" s="5"/>
      <c r="AFD543" s="5"/>
      <c r="AFE543" s="5"/>
      <c r="AFF543" s="5"/>
      <c r="AFG543" s="5"/>
      <c r="AFH543" s="5"/>
      <c r="AFI543" s="5"/>
      <c r="AFJ543" s="5"/>
      <c r="AFK543" s="5"/>
      <c r="AFL543" s="5"/>
      <c r="AFM543" s="5"/>
      <c r="AFN543" s="5"/>
      <c r="AFO543" s="5"/>
      <c r="AFP543" s="5"/>
      <c r="AFQ543" s="5"/>
      <c r="AFR543" s="5"/>
      <c r="AFS543" s="5"/>
      <c r="AFT543" s="5"/>
      <c r="AFU543" s="5"/>
      <c r="AFV543" s="5"/>
      <c r="AFW543" s="5"/>
      <c r="AFX543" s="5"/>
      <c r="AFY543" s="5"/>
      <c r="AFZ543" s="5"/>
      <c r="AGA543" s="5"/>
      <c r="AGB543" s="5"/>
      <c r="AGC543" s="5"/>
      <c r="AGD543" s="5"/>
      <c r="AGE543" s="5"/>
      <c r="AGF543" s="5"/>
      <c r="AGG543" s="5"/>
      <c r="AGH543" s="5"/>
      <c r="AGI543" s="5"/>
      <c r="AGJ543" s="5"/>
      <c r="AGK543" s="5"/>
      <c r="AGL543" s="5"/>
      <c r="AGM543" s="5"/>
      <c r="AGN543" s="5"/>
      <c r="AGO543" s="5"/>
      <c r="AGP543" s="5"/>
      <c r="AGQ543" s="5"/>
      <c r="AGR543" s="5"/>
      <c r="AGS543" s="5"/>
      <c r="AGT543" s="5"/>
      <c r="AGU543" s="5"/>
      <c r="AGV543" s="5"/>
      <c r="AGW543" s="5"/>
      <c r="AGX543" s="5"/>
      <c r="AGY543" s="5"/>
      <c r="AGZ543" s="5"/>
      <c r="AHA543" s="5"/>
      <c r="AHB543" s="5"/>
      <c r="AHC543" s="5"/>
      <c r="AHD543" s="5"/>
      <c r="AHE543" s="5"/>
      <c r="AHF543" s="5"/>
      <c r="AHG543" s="5"/>
      <c r="AHH543" s="5"/>
      <c r="AHI543" s="5"/>
      <c r="AHJ543" s="5"/>
      <c r="AHK543" s="5"/>
      <c r="AHL543" s="5"/>
      <c r="AHM543" s="5"/>
      <c r="AHN543" s="5"/>
      <c r="AHO543" s="5"/>
      <c r="AHP543" s="5"/>
      <c r="AHQ543" s="5"/>
      <c r="AHR543" s="5"/>
      <c r="AHS543" s="5"/>
      <c r="AHT543" s="5"/>
      <c r="AHU543" s="5"/>
      <c r="AHV543" s="5"/>
      <c r="AHW543" s="5"/>
      <c r="AHX543" s="5"/>
      <c r="AHY543" s="5"/>
      <c r="AHZ543" s="5"/>
      <c r="AIA543" s="5"/>
      <c r="AIB543" s="5"/>
      <c r="AIC543" s="5"/>
      <c r="AID543" s="5"/>
      <c r="AIE543" s="5"/>
      <c r="AIF543" s="5"/>
      <c r="AIG543" s="5"/>
      <c r="AIH543" s="5"/>
      <c r="AII543" s="5"/>
      <c r="AIJ543" s="5"/>
      <c r="AIK543" s="5"/>
      <c r="AIL543" s="5"/>
      <c r="AIM543" s="5"/>
      <c r="AIN543" s="5"/>
      <c r="AIO543" s="5"/>
      <c r="AIP543" s="5"/>
      <c r="AIQ543" s="5"/>
      <c r="AIR543" s="5"/>
      <c r="AIS543" s="5"/>
      <c r="AIT543" s="5"/>
      <c r="AIU543" s="5"/>
      <c r="AIV543" s="5"/>
      <c r="AIW543" s="5"/>
      <c r="AIX543" s="5"/>
      <c r="AIY543" s="5"/>
      <c r="AIZ543" s="5"/>
      <c r="AJA543" s="5"/>
      <c r="AJB543" s="5"/>
      <c r="AJC543" s="5"/>
      <c r="AJD543" s="5"/>
      <c r="AJE543" s="5"/>
      <c r="AJF543" s="5"/>
      <c r="AJG543" s="5"/>
      <c r="AJH543" s="5"/>
      <c r="AJI543" s="5"/>
      <c r="AJJ543" s="5"/>
      <c r="AJK543" s="5"/>
      <c r="AJL543" s="5"/>
      <c r="AJM543" s="5"/>
      <c r="AJN543" s="5"/>
      <c r="AJO543" s="5"/>
      <c r="AJP543" s="5"/>
      <c r="AJQ543" s="5"/>
      <c r="AJR543" s="5"/>
      <c r="AJS543" s="5"/>
      <c r="AJT543" s="5"/>
      <c r="AJU543" s="5"/>
      <c r="AJV543" s="5"/>
      <c r="AJW543" s="5"/>
      <c r="AJX543" s="5"/>
      <c r="AJY543" s="5"/>
      <c r="AJZ543" s="5"/>
      <c r="AKA543" s="5"/>
      <c r="AKB543" s="5"/>
      <c r="AKC543" s="5"/>
      <c r="AKD543" s="5"/>
      <c r="AKE543" s="5"/>
      <c r="AKF543" s="5"/>
      <c r="AKG543" s="5"/>
      <c r="AKH543" s="5"/>
      <c r="AKI543" s="5"/>
      <c r="AKJ543" s="5"/>
      <c r="AKK543" s="5"/>
      <c r="AKL543" s="5"/>
      <c r="AKM543" s="5"/>
      <c r="AKN543" s="5"/>
      <c r="AKO543" s="5"/>
      <c r="AKP543" s="5"/>
      <c r="AKQ543" s="5"/>
      <c r="AKR543" s="5"/>
      <c r="AKS543" s="5"/>
      <c r="AKT543" s="5"/>
      <c r="AKU543" s="5"/>
      <c r="AKV543" s="5"/>
      <c r="AKW543" s="5"/>
      <c r="AKX543" s="5"/>
      <c r="AKY543" s="5"/>
      <c r="AKZ543" s="5"/>
      <c r="ALA543" s="5"/>
      <c r="ALB543" s="5"/>
      <c r="ALC543" s="5"/>
      <c r="ALD543" s="5"/>
      <c r="ALE543" s="5"/>
      <c r="ALF543" s="5"/>
      <c r="ALG543" s="5"/>
      <c r="ALH543" s="5"/>
      <c r="ALI543" s="5"/>
      <c r="ALJ543" s="5"/>
      <c r="ALK543" s="5"/>
      <c r="ALL543" s="5"/>
      <c r="ALM543" s="5"/>
      <c r="ALN543" s="5"/>
      <c r="ALO543" s="5"/>
      <c r="ALP543" s="5"/>
      <c r="ALQ543" s="5"/>
      <c r="ALR543" s="5"/>
      <c r="ALS543" s="5"/>
      <c r="ALT543" s="5"/>
      <c r="ALU543" s="5"/>
      <c r="ALV543" s="5"/>
      <c r="ALW543" s="5"/>
      <c r="ALX543" s="5"/>
      <c r="ALY543" s="5"/>
      <c r="ALZ543" s="5"/>
      <c r="AMA543" s="5"/>
      <c r="AMB543" s="5"/>
      <c r="AMC543" s="5"/>
      <c r="AMD543" s="5"/>
      <c r="AME543" s="5"/>
      <c r="AMF543" s="5"/>
      <c r="AMG543" s="5"/>
      <c r="AMH543" s="5"/>
      <c r="AMI543" s="5"/>
      <c r="AMJ543" s="5"/>
      <c r="AMK543" s="5"/>
    </row>
    <row r="544" spans="1:1025" ht="204.75" customHeight="1">
      <c r="A544" s="45">
        <v>1</v>
      </c>
      <c r="B544" s="117" t="s">
        <v>834</v>
      </c>
      <c r="C544" s="118">
        <v>1961</v>
      </c>
      <c r="D544" s="118">
        <v>1991</v>
      </c>
      <c r="E544" s="186" t="s">
        <v>330</v>
      </c>
      <c r="F544" s="118">
        <v>2</v>
      </c>
      <c r="G544" s="118">
        <v>1</v>
      </c>
      <c r="H544" s="318">
        <v>440</v>
      </c>
      <c r="I544" s="318">
        <v>408.1</v>
      </c>
      <c r="J544" s="318">
        <v>315.60000000000002</v>
      </c>
      <c r="K544" s="297">
        <v>16</v>
      </c>
      <c r="L544" s="318">
        <v>3446802.42</v>
      </c>
      <c r="M544" s="133" t="s">
        <v>39</v>
      </c>
      <c r="N544" s="133" t="s">
        <v>39</v>
      </c>
      <c r="O544" s="133" t="s">
        <v>39</v>
      </c>
      <c r="P544" s="133">
        <v>3446802.42</v>
      </c>
      <c r="Q544" s="133" t="s">
        <v>39</v>
      </c>
      <c r="R544" s="44" t="s">
        <v>835</v>
      </c>
      <c r="S544" s="45">
        <v>8445.98</v>
      </c>
      <c r="T544" s="45">
        <v>12469.9</v>
      </c>
      <c r="U544" s="45">
        <v>2016</v>
      </c>
      <c r="V544" s="11">
        <v>8</v>
      </c>
      <c r="W544" s="1">
        <v>1</v>
      </c>
    </row>
    <row r="545" spans="1:1025" ht="200.25" customHeight="1">
      <c r="A545" s="45">
        <f>A544+1</f>
        <v>2</v>
      </c>
      <c r="B545" s="117" t="s">
        <v>836</v>
      </c>
      <c r="C545" s="118">
        <v>1962</v>
      </c>
      <c r="D545" s="118">
        <v>1983</v>
      </c>
      <c r="E545" s="186" t="s">
        <v>330</v>
      </c>
      <c r="F545" s="118">
        <v>2</v>
      </c>
      <c r="G545" s="118">
        <v>1</v>
      </c>
      <c r="H545" s="318">
        <v>433.2</v>
      </c>
      <c r="I545" s="318">
        <v>401.2</v>
      </c>
      <c r="J545" s="318">
        <v>157.9</v>
      </c>
      <c r="K545" s="297">
        <v>26</v>
      </c>
      <c r="L545" s="318">
        <v>2882609.6</v>
      </c>
      <c r="M545" s="133" t="s">
        <v>39</v>
      </c>
      <c r="N545" s="133" t="s">
        <v>39</v>
      </c>
      <c r="O545" s="133" t="s">
        <v>39</v>
      </c>
      <c r="P545" s="133">
        <v>2882609.6</v>
      </c>
      <c r="Q545" s="133" t="s">
        <v>39</v>
      </c>
      <c r="R545" s="44" t="s">
        <v>835</v>
      </c>
      <c r="S545" s="45">
        <v>7184.97</v>
      </c>
      <c r="T545" s="45">
        <v>14084.45</v>
      </c>
      <c r="U545" s="45">
        <v>2016</v>
      </c>
      <c r="V545" s="11">
        <v>8</v>
      </c>
      <c r="W545" s="1">
        <v>1</v>
      </c>
    </row>
    <row r="546" spans="1:1025" ht="51.75" customHeight="1">
      <c r="A546" s="45">
        <f>A545+1</f>
        <v>3</v>
      </c>
      <c r="B546" s="117" t="s">
        <v>837</v>
      </c>
      <c r="C546" s="118">
        <v>1958</v>
      </c>
      <c r="D546" s="118">
        <v>1990</v>
      </c>
      <c r="E546" s="186" t="s">
        <v>330</v>
      </c>
      <c r="F546" s="118">
        <v>2</v>
      </c>
      <c r="G546" s="118">
        <v>2</v>
      </c>
      <c r="H546" s="318">
        <v>474.11</v>
      </c>
      <c r="I546" s="318">
        <v>383.1</v>
      </c>
      <c r="J546" s="318">
        <v>380</v>
      </c>
      <c r="K546" s="297">
        <v>21</v>
      </c>
      <c r="L546" s="318">
        <v>1839380.3</v>
      </c>
      <c r="M546" s="133" t="s">
        <v>39</v>
      </c>
      <c r="N546" s="133" t="s">
        <v>39</v>
      </c>
      <c r="O546" s="133" t="s">
        <v>39</v>
      </c>
      <c r="P546" s="133">
        <v>1839380.3</v>
      </c>
      <c r="Q546" s="133" t="s">
        <v>39</v>
      </c>
      <c r="R546" s="59" t="s">
        <v>838</v>
      </c>
      <c r="S546" s="45">
        <v>4801.3100000000004</v>
      </c>
      <c r="T546" s="45">
        <v>5580.34</v>
      </c>
      <c r="U546" s="45">
        <v>2016</v>
      </c>
      <c r="V546" s="11">
        <v>3</v>
      </c>
      <c r="W546" s="1">
        <v>1</v>
      </c>
    </row>
    <row r="547" spans="1:1025" ht="42.75" customHeight="1">
      <c r="A547" s="45">
        <f>A546+1</f>
        <v>4</v>
      </c>
      <c r="B547" s="147" t="s">
        <v>839</v>
      </c>
      <c r="C547" s="149">
        <v>1959</v>
      </c>
      <c r="D547" s="149">
        <v>1994</v>
      </c>
      <c r="E547" s="196" t="s">
        <v>330</v>
      </c>
      <c r="F547" s="149">
        <v>2</v>
      </c>
      <c r="G547" s="149">
        <v>2</v>
      </c>
      <c r="H547" s="318">
        <v>520.6</v>
      </c>
      <c r="I547" s="318">
        <v>440.6</v>
      </c>
      <c r="J547" s="318">
        <v>380.2</v>
      </c>
      <c r="K547" s="297">
        <v>13</v>
      </c>
      <c r="L547" s="318">
        <v>172768.07</v>
      </c>
      <c r="M547" s="133" t="s">
        <v>39</v>
      </c>
      <c r="N547" s="133" t="s">
        <v>39</v>
      </c>
      <c r="O547" s="133" t="s">
        <v>39</v>
      </c>
      <c r="P547" s="133">
        <v>172768.07</v>
      </c>
      <c r="Q547" s="133" t="s">
        <v>39</v>
      </c>
      <c r="R547" s="44" t="s">
        <v>272</v>
      </c>
      <c r="S547" s="72">
        <v>392.12</v>
      </c>
      <c r="T547" s="72">
        <v>392.12</v>
      </c>
      <c r="U547" s="45">
        <v>2016</v>
      </c>
      <c r="V547" s="11">
        <v>1</v>
      </c>
      <c r="W547" s="1">
        <v>1</v>
      </c>
    </row>
    <row r="548" spans="1:1025" ht="48" customHeight="1">
      <c r="A548" s="45">
        <f>A547+1</f>
        <v>5</v>
      </c>
      <c r="B548" s="147" t="s">
        <v>840</v>
      </c>
      <c r="C548" s="149">
        <v>1985</v>
      </c>
      <c r="D548" s="149"/>
      <c r="E548" s="196" t="s">
        <v>330</v>
      </c>
      <c r="F548" s="149">
        <v>2</v>
      </c>
      <c r="G548" s="149">
        <v>3</v>
      </c>
      <c r="H548" s="318">
        <v>820</v>
      </c>
      <c r="I548" s="318">
        <v>730.9</v>
      </c>
      <c r="J548" s="318">
        <v>304.8</v>
      </c>
      <c r="K548" s="297">
        <v>37</v>
      </c>
      <c r="L548" s="318">
        <v>286600.51</v>
      </c>
      <c r="M548" s="133" t="s">
        <v>39</v>
      </c>
      <c r="N548" s="133" t="s">
        <v>39</v>
      </c>
      <c r="O548" s="133" t="s">
        <v>39</v>
      </c>
      <c r="P548" s="133">
        <v>286600.51</v>
      </c>
      <c r="Q548" s="133" t="s">
        <v>39</v>
      </c>
      <c r="R548" s="44" t="s">
        <v>272</v>
      </c>
      <c r="S548" s="72">
        <v>392.12</v>
      </c>
      <c r="T548" s="72">
        <v>392.12</v>
      </c>
      <c r="U548" s="45">
        <v>2016</v>
      </c>
      <c r="V548" s="11">
        <v>1</v>
      </c>
      <c r="W548" s="1">
        <v>1</v>
      </c>
    </row>
    <row r="549" spans="1:1025" s="5" customFormat="1" ht="35.25" customHeight="1">
      <c r="A549" s="257" t="s">
        <v>841</v>
      </c>
      <c r="B549" s="258"/>
      <c r="C549" s="258"/>
      <c r="D549" s="258"/>
      <c r="E549" s="258"/>
      <c r="F549" s="258"/>
      <c r="G549" s="259"/>
      <c r="H549" s="328">
        <f t="shared" ref="H549:P549" si="69">SUM(H544:H548)</f>
        <v>2687.91</v>
      </c>
      <c r="I549" s="327">
        <f t="shared" si="69"/>
        <v>2363.9</v>
      </c>
      <c r="J549" s="327">
        <f t="shared" si="69"/>
        <v>1538.5</v>
      </c>
      <c r="K549" s="333">
        <f t="shared" si="69"/>
        <v>113</v>
      </c>
      <c r="L549" s="327">
        <f t="shared" si="69"/>
        <v>8628160.9000000004</v>
      </c>
      <c r="M549" s="75">
        <f t="shared" si="69"/>
        <v>0</v>
      </c>
      <c r="N549" s="75">
        <f t="shared" si="69"/>
        <v>0</v>
      </c>
      <c r="O549" s="75">
        <f t="shared" si="69"/>
        <v>0</v>
      </c>
      <c r="P549" s="74">
        <f t="shared" si="69"/>
        <v>8628160.9000000004</v>
      </c>
      <c r="Q549" s="75">
        <v>0</v>
      </c>
      <c r="R549" s="77" t="s">
        <v>105</v>
      </c>
      <c r="S549" s="75" t="s">
        <v>105</v>
      </c>
      <c r="T549" s="218" t="s">
        <v>105</v>
      </c>
      <c r="U549" s="76" t="s">
        <v>105</v>
      </c>
      <c r="V549" s="18"/>
    </row>
    <row r="550" spans="1:1025" s="172" customFormat="1" ht="25.5" customHeight="1">
      <c r="A550" s="256" t="s">
        <v>842</v>
      </c>
      <c r="B550" s="256"/>
      <c r="C550" s="256"/>
      <c r="D550" s="256"/>
      <c r="E550" s="256"/>
      <c r="F550" s="256"/>
      <c r="G550" s="256"/>
      <c r="H550" s="256"/>
      <c r="I550" s="256"/>
      <c r="J550" s="256"/>
      <c r="K550" s="256"/>
      <c r="L550" s="256"/>
      <c r="M550" s="256"/>
      <c r="N550" s="256"/>
      <c r="O550" s="256"/>
      <c r="P550" s="256"/>
      <c r="Q550" s="256"/>
      <c r="R550" s="256"/>
      <c r="S550" s="256"/>
      <c r="T550" s="256"/>
      <c r="U550" s="256"/>
      <c r="V550" s="18"/>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c r="HT550" s="5"/>
      <c r="HU550" s="5"/>
      <c r="HV550" s="5"/>
      <c r="HW550" s="5"/>
      <c r="HX550" s="5"/>
      <c r="HY550" s="5"/>
      <c r="HZ550" s="5"/>
      <c r="IA550" s="5"/>
      <c r="IB550" s="5"/>
      <c r="IC550" s="5"/>
      <c r="ID550" s="5"/>
      <c r="IE550" s="5"/>
      <c r="IF550" s="5"/>
      <c r="IG550" s="5"/>
      <c r="IH550" s="5"/>
      <c r="II550" s="5"/>
      <c r="IJ550" s="5"/>
      <c r="IK550" s="5"/>
      <c r="IL550" s="5"/>
      <c r="IM550" s="5"/>
      <c r="IN550" s="5"/>
      <c r="IO550" s="5"/>
      <c r="IP550" s="5"/>
      <c r="IQ550" s="5"/>
      <c r="IR550" s="5"/>
      <c r="IS550" s="5"/>
      <c r="IT550" s="5"/>
      <c r="IU550" s="5"/>
      <c r="IV550" s="5"/>
      <c r="IW550" s="5"/>
      <c r="IX550" s="5"/>
      <c r="IY550" s="5"/>
      <c r="IZ550" s="5"/>
      <c r="JA550" s="5"/>
      <c r="JB550" s="5"/>
      <c r="JC550" s="5"/>
      <c r="JD550" s="5"/>
      <c r="JE550" s="5"/>
      <c r="JF550" s="5"/>
      <c r="JG550" s="5"/>
      <c r="JH550" s="5"/>
      <c r="JI550" s="5"/>
      <c r="JJ550" s="5"/>
      <c r="JK550" s="5"/>
      <c r="JL550" s="5"/>
      <c r="JM550" s="5"/>
      <c r="JN550" s="5"/>
      <c r="JO550" s="5"/>
      <c r="JP550" s="5"/>
      <c r="JQ550" s="5"/>
      <c r="JR550" s="5"/>
      <c r="JS550" s="5"/>
      <c r="JT550" s="5"/>
      <c r="JU550" s="5"/>
      <c r="JV550" s="5"/>
      <c r="JW550" s="5"/>
      <c r="JX550" s="5"/>
      <c r="JY550" s="5"/>
      <c r="JZ550" s="5"/>
      <c r="KA550" s="5"/>
      <c r="KB550" s="5"/>
      <c r="KC550" s="5"/>
      <c r="KD550" s="5"/>
      <c r="KE550" s="5"/>
      <c r="KF550" s="5"/>
      <c r="KG550" s="5"/>
      <c r="KH550" s="5"/>
      <c r="KI550" s="5"/>
      <c r="KJ550" s="5"/>
      <c r="KK550" s="5"/>
      <c r="KL550" s="5"/>
      <c r="KM550" s="5"/>
      <c r="KN550" s="5"/>
      <c r="KO550" s="5"/>
      <c r="KP550" s="5"/>
      <c r="KQ550" s="5"/>
      <c r="KR550" s="5"/>
      <c r="KS550" s="5"/>
      <c r="KT550" s="5"/>
      <c r="KU550" s="5"/>
      <c r="KV550" s="5"/>
      <c r="KW550" s="5"/>
      <c r="KX550" s="5"/>
      <c r="KY550" s="5"/>
      <c r="KZ550" s="5"/>
      <c r="LA550" s="5"/>
      <c r="LB550" s="5"/>
      <c r="LC550" s="5"/>
      <c r="LD550" s="5"/>
      <c r="LE550" s="5"/>
      <c r="LF550" s="5"/>
      <c r="LG550" s="5"/>
      <c r="LH550" s="5"/>
      <c r="LI550" s="5"/>
      <c r="LJ550" s="5"/>
      <c r="LK550" s="5"/>
      <c r="LL550" s="5"/>
      <c r="LM550" s="5"/>
      <c r="LN550" s="5"/>
      <c r="LO550" s="5"/>
      <c r="LP550" s="5"/>
      <c r="LQ550" s="5"/>
      <c r="LR550" s="5"/>
      <c r="LS550" s="5"/>
      <c r="LT550" s="5"/>
      <c r="LU550" s="5"/>
      <c r="LV550" s="5"/>
      <c r="LW550" s="5"/>
      <c r="LX550" s="5"/>
      <c r="LY550" s="5"/>
      <c r="LZ550" s="5"/>
      <c r="MA550" s="5"/>
      <c r="MB550" s="5"/>
      <c r="MC550" s="5"/>
      <c r="MD550" s="5"/>
      <c r="ME550" s="5"/>
      <c r="MF550" s="5"/>
      <c r="MG550" s="5"/>
      <c r="MH550" s="5"/>
      <c r="MI550" s="5"/>
      <c r="MJ550" s="5"/>
      <c r="MK550" s="5"/>
      <c r="ML550" s="5"/>
      <c r="MM550" s="5"/>
      <c r="MN550" s="5"/>
      <c r="MO550" s="5"/>
      <c r="MP550" s="5"/>
      <c r="MQ550" s="5"/>
      <c r="MR550" s="5"/>
      <c r="MS550" s="5"/>
      <c r="MT550" s="5"/>
      <c r="MU550" s="5"/>
      <c r="MV550" s="5"/>
      <c r="MW550" s="5"/>
      <c r="MX550" s="5"/>
      <c r="MY550" s="5"/>
      <c r="MZ550" s="5"/>
      <c r="NA550" s="5"/>
      <c r="NB550" s="5"/>
      <c r="NC550" s="5"/>
      <c r="ND550" s="5"/>
      <c r="NE550" s="5"/>
      <c r="NF550" s="5"/>
      <c r="NG550" s="5"/>
      <c r="NH550" s="5"/>
      <c r="NI550" s="5"/>
      <c r="NJ550" s="5"/>
      <c r="NK550" s="5"/>
      <c r="NL550" s="5"/>
      <c r="NM550" s="5"/>
      <c r="NN550" s="5"/>
      <c r="NO550" s="5"/>
      <c r="NP550" s="5"/>
      <c r="NQ550" s="5"/>
      <c r="NR550" s="5"/>
      <c r="NS550" s="5"/>
      <c r="NT550" s="5"/>
      <c r="NU550" s="5"/>
      <c r="NV550" s="5"/>
      <c r="NW550" s="5"/>
      <c r="NX550" s="5"/>
      <c r="NY550" s="5"/>
      <c r="NZ550" s="5"/>
      <c r="OA550" s="5"/>
      <c r="OB550" s="5"/>
      <c r="OC550" s="5"/>
      <c r="OD550" s="5"/>
      <c r="OE550" s="5"/>
      <c r="OF550" s="5"/>
      <c r="OG550" s="5"/>
      <c r="OH550" s="5"/>
      <c r="OI550" s="5"/>
      <c r="OJ550" s="5"/>
      <c r="OK550" s="5"/>
      <c r="OL550" s="5"/>
      <c r="OM550" s="5"/>
      <c r="ON550" s="5"/>
      <c r="OO550" s="5"/>
      <c r="OP550" s="5"/>
      <c r="OQ550" s="5"/>
      <c r="OR550" s="5"/>
      <c r="OS550" s="5"/>
      <c r="OT550" s="5"/>
      <c r="OU550" s="5"/>
      <c r="OV550" s="5"/>
      <c r="OW550" s="5"/>
      <c r="OX550" s="5"/>
      <c r="OY550" s="5"/>
      <c r="OZ550" s="5"/>
      <c r="PA550" s="5"/>
      <c r="PB550" s="5"/>
      <c r="PC550" s="5"/>
      <c r="PD550" s="5"/>
      <c r="PE550" s="5"/>
      <c r="PF550" s="5"/>
      <c r="PG550" s="5"/>
      <c r="PH550" s="5"/>
      <c r="PI550" s="5"/>
      <c r="PJ550" s="5"/>
      <c r="PK550" s="5"/>
      <c r="PL550" s="5"/>
      <c r="PM550" s="5"/>
      <c r="PN550" s="5"/>
      <c r="PO550" s="5"/>
      <c r="PP550" s="5"/>
      <c r="PQ550" s="5"/>
      <c r="PR550" s="5"/>
      <c r="PS550" s="5"/>
      <c r="PT550" s="5"/>
      <c r="PU550" s="5"/>
      <c r="PV550" s="5"/>
      <c r="PW550" s="5"/>
      <c r="PX550" s="5"/>
      <c r="PY550" s="5"/>
      <c r="PZ550" s="5"/>
      <c r="QA550" s="5"/>
      <c r="QB550" s="5"/>
      <c r="QC550" s="5"/>
      <c r="QD550" s="5"/>
      <c r="QE550" s="5"/>
      <c r="QF550" s="5"/>
      <c r="QG550" s="5"/>
      <c r="QH550" s="5"/>
      <c r="QI550" s="5"/>
      <c r="QJ550" s="5"/>
      <c r="QK550" s="5"/>
      <c r="QL550" s="5"/>
      <c r="QM550" s="5"/>
      <c r="QN550" s="5"/>
      <c r="QO550" s="5"/>
      <c r="QP550" s="5"/>
      <c r="QQ550" s="5"/>
      <c r="QR550" s="5"/>
      <c r="QS550" s="5"/>
      <c r="QT550" s="5"/>
      <c r="QU550" s="5"/>
      <c r="QV550" s="5"/>
      <c r="QW550" s="5"/>
      <c r="QX550" s="5"/>
      <c r="QY550" s="5"/>
      <c r="QZ550" s="5"/>
      <c r="RA550" s="5"/>
      <c r="RB550" s="5"/>
      <c r="RC550" s="5"/>
      <c r="RD550" s="5"/>
      <c r="RE550" s="5"/>
      <c r="RF550" s="5"/>
      <c r="RG550" s="5"/>
      <c r="RH550" s="5"/>
      <c r="RI550" s="5"/>
      <c r="RJ550" s="5"/>
      <c r="RK550" s="5"/>
      <c r="RL550" s="5"/>
      <c r="RM550" s="5"/>
      <c r="RN550" s="5"/>
      <c r="RO550" s="5"/>
      <c r="RP550" s="5"/>
      <c r="RQ550" s="5"/>
      <c r="RR550" s="5"/>
      <c r="RS550" s="5"/>
      <c r="RT550" s="5"/>
      <c r="RU550" s="5"/>
      <c r="RV550" s="5"/>
      <c r="RW550" s="5"/>
      <c r="RX550" s="5"/>
      <c r="RY550" s="5"/>
      <c r="RZ550" s="5"/>
      <c r="SA550" s="5"/>
      <c r="SB550" s="5"/>
      <c r="SC550" s="5"/>
      <c r="SD550" s="5"/>
      <c r="SE550" s="5"/>
      <c r="SF550" s="5"/>
      <c r="SG550" s="5"/>
      <c r="SH550" s="5"/>
      <c r="SI550" s="5"/>
      <c r="SJ550" s="5"/>
      <c r="SK550" s="5"/>
      <c r="SL550" s="5"/>
      <c r="SM550" s="5"/>
      <c r="SN550" s="5"/>
      <c r="SO550" s="5"/>
      <c r="SP550" s="5"/>
      <c r="SQ550" s="5"/>
      <c r="SR550" s="5"/>
      <c r="SS550" s="5"/>
      <c r="ST550" s="5"/>
      <c r="SU550" s="5"/>
      <c r="SV550" s="5"/>
      <c r="SW550" s="5"/>
      <c r="SX550" s="5"/>
      <c r="SY550" s="5"/>
      <c r="SZ550" s="5"/>
      <c r="TA550" s="5"/>
      <c r="TB550" s="5"/>
      <c r="TC550" s="5"/>
      <c r="TD550" s="5"/>
      <c r="TE550" s="5"/>
      <c r="TF550" s="5"/>
      <c r="TG550" s="5"/>
      <c r="TH550" s="5"/>
      <c r="TI550" s="5"/>
      <c r="TJ550" s="5"/>
      <c r="TK550" s="5"/>
      <c r="TL550" s="5"/>
      <c r="TM550" s="5"/>
      <c r="TN550" s="5"/>
      <c r="TO550" s="5"/>
      <c r="TP550" s="5"/>
      <c r="TQ550" s="5"/>
      <c r="TR550" s="5"/>
      <c r="TS550" s="5"/>
      <c r="TT550" s="5"/>
      <c r="TU550" s="5"/>
      <c r="TV550" s="5"/>
      <c r="TW550" s="5"/>
      <c r="TX550" s="5"/>
      <c r="TY550" s="5"/>
      <c r="TZ550" s="5"/>
      <c r="UA550" s="5"/>
      <c r="UB550" s="5"/>
      <c r="UC550" s="5"/>
      <c r="UD550" s="5"/>
      <c r="UE550" s="5"/>
      <c r="UF550" s="5"/>
      <c r="UG550" s="5"/>
      <c r="UH550" s="5"/>
      <c r="UI550" s="5"/>
      <c r="UJ550" s="5"/>
      <c r="UK550" s="5"/>
      <c r="UL550" s="5"/>
      <c r="UM550" s="5"/>
      <c r="UN550" s="5"/>
      <c r="UO550" s="5"/>
      <c r="UP550" s="5"/>
      <c r="UQ550" s="5"/>
      <c r="UR550" s="5"/>
      <c r="US550" s="5"/>
      <c r="UT550" s="5"/>
      <c r="UU550" s="5"/>
      <c r="UV550" s="5"/>
      <c r="UW550" s="5"/>
      <c r="UX550" s="5"/>
      <c r="UY550" s="5"/>
      <c r="UZ550" s="5"/>
      <c r="VA550" s="5"/>
      <c r="VB550" s="5"/>
      <c r="VC550" s="5"/>
      <c r="VD550" s="5"/>
      <c r="VE550" s="5"/>
      <c r="VF550" s="5"/>
      <c r="VG550" s="5"/>
      <c r="VH550" s="5"/>
      <c r="VI550" s="5"/>
      <c r="VJ550" s="5"/>
      <c r="VK550" s="5"/>
      <c r="VL550" s="5"/>
      <c r="VM550" s="5"/>
      <c r="VN550" s="5"/>
      <c r="VO550" s="5"/>
      <c r="VP550" s="5"/>
      <c r="VQ550" s="5"/>
      <c r="VR550" s="5"/>
      <c r="VS550" s="5"/>
      <c r="VT550" s="5"/>
      <c r="VU550" s="5"/>
      <c r="VV550" s="5"/>
      <c r="VW550" s="5"/>
      <c r="VX550" s="5"/>
      <c r="VY550" s="5"/>
      <c r="VZ550" s="5"/>
      <c r="WA550" s="5"/>
      <c r="WB550" s="5"/>
      <c r="WC550" s="5"/>
      <c r="WD550" s="5"/>
      <c r="WE550" s="5"/>
      <c r="WF550" s="5"/>
      <c r="WG550" s="5"/>
      <c r="WH550" s="5"/>
      <c r="WI550" s="5"/>
      <c r="WJ550" s="5"/>
      <c r="WK550" s="5"/>
      <c r="WL550" s="5"/>
      <c r="WM550" s="5"/>
      <c r="WN550" s="5"/>
      <c r="WO550" s="5"/>
      <c r="WP550" s="5"/>
      <c r="WQ550" s="5"/>
      <c r="WR550" s="5"/>
      <c r="WS550" s="5"/>
      <c r="WT550" s="5"/>
      <c r="WU550" s="5"/>
      <c r="WV550" s="5"/>
      <c r="WW550" s="5"/>
      <c r="WX550" s="5"/>
      <c r="WY550" s="5"/>
      <c r="WZ550" s="5"/>
      <c r="XA550" s="5"/>
      <c r="XB550" s="5"/>
      <c r="XC550" s="5"/>
      <c r="XD550" s="5"/>
      <c r="XE550" s="5"/>
      <c r="XF550" s="5"/>
      <c r="XG550" s="5"/>
      <c r="XH550" s="5"/>
      <c r="XI550" s="5"/>
      <c r="XJ550" s="5"/>
      <c r="XK550" s="5"/>
      <c r="XL550" s="5"/>
      <c r="XM550" s="5"/>
      <c r="XN550" s="5"/>
      <c r="XO550" s="5"/>
      <c r="XP550" s="5"/>
      <c r="XQ550" s="5"/>
      <c r="XR550" s="5"/>
      <c r="XS550" s="5"/>
      <c r="XT550" s="5"/>
      <c r="XU550" s="5"/>
      <c r="XV550" s="5"/>
      <c r="XW550" s="5"/>
      <c r="XX550" s="5"/>
      <c r="XY550" s="5"/>
      <c r="XZ550" s="5"/>
      <c r="YA550" s="5"/>
      <c r="YB550" s="5"/>
      <c r="YC550" s="5"/>
      <c r="YD550" s="5"/>
      <c r="YE550" s="5"/>
      <c r="YF550" s="5"/>
      <c r="YG550" s="5"/>
      <c r="YH550" s="5"/>
      <c r="YI550" s="5"/>
      <c r="YJ550" s="5"/>
      <c r="YK550" s="5"/>
      <c r="YL550" s="5"/>
      <c r="YM550" s="5"/>
      <c r="YN550" s="5"/>
      <c r="YO550" s="5"/>
      <c r="YP550" s="5"/>
      <c r="YQ550" s="5"/>
      <c r="YR550" s="5"/>
      <c r="YS550" s="5"/>
      <c r="YT550" s="5"/>
      <c r="YU550" s="5"/>
      <c r="YV550" s="5"/>
      <c r="YW550" s="5"/>
      <c r="YX550" s="5"/>
      <c r="YY550" s="5"/>
      <c r="YZ550" s="5"/>
      <c r="ZA550" s="5"/>
      <c r="ZB550" s="5"/>
      <c r="ZC550" s="5"/>
      <c r="ZD550" s="5"/>
      <c r="ZE550" s="5"/>
      <c r="ZF550" s="5"/>
      <c r="ZG550" s="5"/>
      <c r="ZH550" s="5"/>
      <c r="ZI550" s="5"/>
      <c r="ZJ550" s="5"/>
      <c r="ZK550" s="5"/>
      <c r="ZL550" s="5"/>
      <c r="ZM550" s="5"/>
      <c r="ZN550" s="5"/>
      <c r="ZO550" s="5"/>
      <c r="ZP550" s="5"/>
      <c r="ZQ550" s="5"/>
      <c r="ZR550" s="5"/>
      <c r="ZS550" s="5"/>
      <c r="ZT550" s="5"/>
      <c r="ZU550" s="5"/>
      <c r="ZV550" s="5"/>
      <c r="ZW550" s="5"/>
      <c r="ZX550" s="5"/>
      <c r="ZY550" s="5"/>
      <c r="ZZ550" s="5"/>
      <c r="AAA550" s="5"/>
      <c r="AAB550" s="5"/>
      <c r="AAC550" s="5"/>
      <c r="AAD550" s="5"/>
      <c r="AAE550" s="5"/>
      <c r="AAF550" s="5"/>
      <c r="AAG550" s="5"/>
      <c r="AAH550" s="5"/>
      <c r="AAI550" s="5"/>
      <c r="AAJ550" s="5"/>
      <c r="AAK550" s="5"/>
      <c r="AAL550" s="5"/>
      <c r="AAM550" s="5"/>
      <c r="AAN550" s="5"/>
      <c r="AAO550" s="5"/>
      <c r="AAP550" s="5"/>
      <c r="AAQ550" s="5"/>
      <c r="AAR550" s="5"/>
      <c r="AAS550" s="5"/>
      <c r="AAT550" s="5"/>
      <c r="AAU550" s="5"/>
      <c r="AAV550" s="5"/>
      <c r="AAW550" s="5"/>
      <c r="AAX550" s="5"/>
      <c r="AAY550" s="5"/>
      <c r="AAZ550" s="5"/>
      <c r="ABA550" s="5"/>
      <c r="ABB550" s="5"/>
      <c r="ABC550" s="5"/>
      <c r="ABD550" s="5"/>
      <c r="ABE550" s="5"/>
      <c r="ABF550" s="5"/>
      <c r="ABG550" s="5"/>
      <c r="ABH550" s="5"/>
      <c r="ABI550" s="5"/>
      <c r="ABJ550" s="5"/>
      <c r="ABK550" s="5"/>
      <c r="ABL550" s="5"/>
      <c r="ABM550" s="5"/>
      <c r="ABN550" s="5"/>
      <c r="ABO550" s="5"/>
      <c r="ABP550" s="5"/>
      <c r="ABQ550" s="5"/>
      <c r="ABR550" s="5"/>
      <c r="ABS550" s="5"/>
      <c r="ABT550" s="5"/>
      <c r="ABU550" s="5"/>
      <c r="ABV550" s="5"/>
      <c r="ABW550" s="5"/>
      <c r="ABX550" s="5"/>
      <c r="ABY550" s="5"/>
      <c r="ABZ550" s="5"/>
      <c r="ACA550" s="5"/>
      <c r="ACB550" s="5"/>
      <c r="ACC550" s="5"/>
      <c r="ACD550" s="5"/>
      <c r="ACE550" s="5"/>
      <c r="ACF550" s="5"/>
      <c r="ACG550" s="5"/>
      <c r="ACH550" s="5"/>
      <c r="ACI550" s="5"/>
      <c r="ACJ550" s="5"/>
      <c r="ACK550" s="5"/>
      <c r="ACL550" s="5"/>
      <c r="ACM550" s="5"/>
      <c r="ACN550" s="5"/>
      <c r="ACO550" s="5"/>
      <c r="ACP550" s="5"/>
      <c r="ACQ550" s="5"/>
      <c r="ACR550" s="5"/>
      <c r="ACS550" s="5"/>
      <c r="ACT550" s="5"/>
      <c r="ACU550" s="5"/>
      <c r="ACV550" s="5"/>
      <c r="ACW550" s="5"/>
      <c r="ACX550" s="5"/>
      <c r="ACY550" s="5"/>
      <c r="ACZ550" s="5"/>
      <c r="ADA550" s="5"/>
      <c r="ADB550" s="5"/>
      <c r="ADC550" s="5"/>
      <c r="ADD550" s="5"/>
      <c r="ADE550" s="5"/>
      <c r="ADF550" s="5"/>
      <c r="ADG550" s="5"/>
      <c r="ADH550" s="5"/>
      <c r="ADI550" s="5"/>
      <c r="ADJ550" s="5"/>
      <c r="ADK550" s="5"/>
      <c r="ADL550" s="5"/>
      <c r="ADM550" s="5"/>
      <c r="ADN550" s="5"/>
      <c r="ADO550" s="5"/>
      <c r="ADP550" s="5"/>
      <c r="ADQ550" s="5"/>
      <c r="ADR550" s="5"/>
      <c r="ADS550" s="5"/>
      <c r="ADT550" s="5"/>
      <c r="ADU550" s="5"/>
      <c r="ADV550" s="5"/>
      <c r="ADW550" s="5"/>
      <c r="ADX550" s="5"/>
      <c r="ADY550" s="5"/>
      <c r="ADZ550" s="5"/>
      <c r="AEA550" s="5"/>
      <c r="AEB550" s="5"/>
      <c r="AEC550" s="5"/>
      <c r="AED550" s="5"/>
      <c r="AEE550" s="5"/>
      <c r="AEF550" s="5"/>
      <c r="AEG550" s="5"/>
      <c r="AEH550" s="5"/>
      <c r="AEI550" s="5"/>
      <c r="AEJ550" s="5"/>
      <c r="AEK550" s="5"/>
      <c r="AEL550" s="5"/>
      <c r="AEM550" s="5"/>
      <c r="AEN550" s="5"/>
      <c r="AEO550" s="5"/>
      <c r="AEP550" s="5"/>
      <c r="AEQ550" s="5"/>
      <c r="AER550" s="5"/>
      <c r="AES550" s="5"/>
      <c r="AET550" s="5"/>
      <c r="AEU550" s="5"/>
      <c r="AEV550" s="5"/>
      <c r="AEW550" s="5"/>
      <c r="AEX550" s="5"/>
      <c r="AEY550" s="5"/>
      <c r="AEZ550" s="5"/>
      <c r="AFA550" s="5"/>
      <c r="AFB550" s="5"/>
      <c r="AFC550" s="5"/>
      <c r="AFD550" s="5"/>
      <c r="AFE550" s="5"/>
      <c r="AFF550" s="5"/>
      <c r="AFG550" s="5"/>
      <c r="AFH550" s="5"/>
      <c r="AFI550" s="5"/>
      <c r="AFJ550" s="5"/>
      <c r="AFK550" s="5"/>
      <c r="AFL550" s="5"/>
      <c r="AFM550" s="5"/>
      <c r="AFN550" s="5"/>
      <c r="AFO550" s="5"/>
      <c r="AFP550" s="5"/>
      <c r="AFQ550" s="5"/>
      <c r="AFR550" s="5"/>
      <c r="AFS550" s="5"/>
      <c r="AFT550" s="5"/>
      <c r="AFU550" s="5"/>
      <c r="AFV550" s="5"/>
      <c r="AFW550" s="5"/>
      <c r="AFX550" s="5"/>
      <c r="AFY550" s="5"/>
      <c r="AFZ550" s="5"/>
      <c r="AGA550" s="5"/>
      <c r="AGB550" s="5"/>
      <c r="AGC550" s="5"/>
      <c r="AGD550" s="5"/>
      <c r="AGE550" s="5"/>
      <c r="AGF550" s="5"/>
      <c r="AGG550" s="5"/>
      <c r="AGH550" s="5"/>
      <c r="AGI550" s="5"/>
      <c r="AGJ550" s="5"/>
      <c r="AGK550" s="5"/>
      <c r="AGL550" s="5"/>
      <c r="AGM550" s="5"/>
      <c r="AGN550" s="5"/>
      <c r="AGO550" s="5"/>
      <c r="AGP550" s="5"/>
      <c r="AGQ550" s="5"/>
      <c r="AGR550" s="5"/>
      <c r="AGS550" s="5"/>
      <c r="AGT550" s="5"/>
      <c r="AGU550" s="5"/>
      <c r="AGV550" s="5"/>
      <c r="AGW550" s="5"/>
      <c r="AGX550" s="5"/>
      <c r="AGY550" s="5"/>
      <c r="AGZ550" s="5"/>
      <c r="AHA550" s="5"/>
      <c r="AHB550" s="5"/>
      <c r="AHC550" s="5"/>
      <c r="AHD550" s="5"/>
      <c r="AHE550" s="5"/>
      <c r="AHF550" s="5"/>
      <c r="AHG550" s="5"/>
      <c r="AHH550" s="5"/>
      <c r="AHI550" s="5"/>
      <c r="AHJ550" s="5"/>
      <c r="AHK550" s="5"/>
      <c r="AHL550" s="5"/>
      <c r="AHM550" s="5"/>
      <c r="AHN550" s="5"/>
      <c r="AHO550" s="5"/>
      <c r="AHP550" s="5"/>
      <c r="AHQ550" s="5"/>
      <c r="AHR550" s="5"/>
      <c r="AHS550" s="5"/>
      <c r="AHT550" s="5"/>
      <c r="AHU550" s="5"/>
      <c r="AHV550" s="5"/>
      <c r="AHW550" s="5"/>
      <c r="AHX550" s="5"/>
      <c r="AHY550" s="5"/>
      <c r="AHZ550" s="5"/>
      <c r="AIA550" s="5"/>
      <c r="AIB550" s="5"/>
      <c r="AIC550" s="5"/>
      <c r="AID550" s="5"/>
      <c r="AIE550" s="5"/>
      <c r="AIF550" s="5"/>
      <c r="AIG550" s="5"/>
      <c r="AIH550" s="5"/>
      <c r="AII550" s="5"/>
      <c r="AIJ550" s="5"/>
      <c r="AIK550" s="5"/>
      <c r="AIL550" s="5"/>
      <c r="AIM550" s="5"/>
      <c r="AIN550" s="5"/>
      <c r="AIO550" s="5"/>
      <c r="AIP550" s="5"/>
      <c r="AIQ550" s="5"/>
      <c r="AIR550" s="5"/>
      <c r="AIS550" s="5"/>
      <c r="AIT550" s="5"/>
      <c r="AIU550" s="5"/>
      <c r="AIV550" s="5"/>
      <c r="AIW550" s="5"/>
      <c r="AIX550" s="5"/>
      <c r="AIY550" s="5"/>
      <c r="AIZ550" s="5"/>
      <c r="AJA550" s="5"/>
      <c r="AJB550" s="5"/>
      <c r="AJC550" s="5"/>
      <c r="AJD550" s="5"/>
      <c r="AJE550" s="5"/>
      <c r="AJF550" s="5"/>
      <c r="AJG550" s="5"/>
      <c r="AJH550" s="5"/>
      <c r="AJI550" s="5"/>
      <c r="AJJ550" s="5"/>
      <c r="AJK550" s="5"/>
      <c r="AJL550" s="5"/>
      <c r="AJM550" s="5"/>
      <c r="AJN550" s="5"/>
      <c r="AJO550" s="5"/>
      <c r="AJP550" s="5"/>
      <c r="AJQ550" s="5"/>
      <c r="AJR550" s="5"/>
      <c r="AJS550" s="5"/>
      <c r="AJT550" s="5"/>
      <c r="AJU550" s="5"/>
      <c r="AJV550" s="5"/>
      <c r="AJW550" s="5"/>
      <c r="AJX550" s="5"/>
      <c r="AJY550" s="5"/>
      <c r="AJZ550" s="5"/>
      <c r="AKA550" s="5"/>
      <c r="AKB550" s="5"/>
      <c r="AKC550" s="5"/>
      <c r="AKD550" s="5"/>
      <c r="AKE550" s="5"/>
      <c r="AKF550" s="5"/>
      <c r="AKG550" s="5"/>
      <c r="AKH550" s="5"/>
      <c r="AKI550" s="5"/>
      <c r="AKJ550" s="5"/>
      <c r="AKK550" s="5"/>
      <c r="AKL550" s="5"/>
      <c r="AKM550" s="5"/>
      <c r="AKN550" s="5"/>
      <c r="AKO550" s="5"/>
      <c r="AKP550" s="5"/>
      <c r="AKQ550" s="5"/>
      <c r="AKR550" s="5"/>
      <c r="AKS550" s="5"/>
      <c r="AKT550" s="5"/>
      <c r="AKU550" s="5"/>
      <c r="AKV550" s="5"/>
      <c r="AKW550" s="5"/>
      <c r="AKX550" s="5"/>
      <c r="AKY550" s="5"/>
      <c r="AKZ550" s="5"/>
      <c r="ALA550" s="5"/>
      <c r="ALB550" s="5"/>
      <c r="ALC550" s="5"/>
      <c r="ALD550" s="5"/>
      <c r="ALE550" s="5"/>
      <c r="ALF550" s="5"/>
      <c r="ALG550" s="5"/>
      <c r="ALH550" s="5"/>
      <c r="ALI550" s="5"/>
      <c r="ALJ550" s="5"/>
      <c r="ALK550" s="5"/>
      <c r="ALL550" s="5"/>
      <c r="ALM550" s="5"/>
      <c r="ALN550" s="5"/>
      <c r="ALO550" s="5"/>
      <c r="ALP550" s="5"/>
      <c r="ALQ550" s="5"/>
      <c r="ALR550" s="5"/>
      <c r="ALS550" s="5"/>
      <c r="ALT550" s="5"/>
      <c r="ALU550" s="5"/>
      <c r="ALV550" s="5"/>
      <c r="ALW550" s="5"/>
      <c r="ALX550" s="5"/>
      <c r="ALY550" s="5"/>
      <c r="ALZ550" s="5"/>
      <c r="AMA550" s="5"/>
      <c r="AMB550" s="5"/>
      <c r="AMC550" s="5"/>
      <c r="AMD550" s="5"/>
      <c r="AME550" s="5"/>
      <c r="AMF550" s="5"/>
      <c r="AMG550" s="5"/>
      <c r="AMH550" s="5"/>
      <c r="AMI550" s="5"/>
      <c r="AMJ550" s="5"/>
      <c r="AMK550" s="5"/>
    </row>
    <row r="551" spans="1:1025" ht="47.25">
      <c r="A551" s="45">
        <v>1</v>
      </c>
      <c r="B551" s="117" t="s">
        <v>458</v>
      </c>
      <c r="C551" s="118">
        <v>1879</v>
      </c>
      <c r="D551" s="144"/>
      <c r="E551" s="186" t="s">
        <v>330</v>
      </c>
      <c r="F551" s="118">
        <v>2</v>
      </c>
      <c r="G551" s="118">
        <v>3</v>
      </c>
      <c r="H551" s="297">
        <v>567.20000000000005</v>
      </c>
      <c r="I551" s="297">
        <v>504</v>
      </c>
      <c r="J551" s="297">
        <v>170.3</v>
      </c>
      <c r="K551" s="297">
        <v>25</v>
      </c>
      <c r="L551" s="323">
        <f>P551</f>
        <v>1457147.09</v>
      </c>
      <c r="M551" s="126" t="s">
        <v>37</v>
      </c>
      <c r="N551" s="126" t="s">
        <v>37</v>
      </c>
      <c r="O551" s="126" t="s">
        <v>37</v>
      </c>
      <c r="P551" s="126">
        <v>1457147.09</v>
      </c>
      <c r="Q551" s="126" t="s">
        <v>37</v>
      </c>
      <c r="R551" s="44" t="s">
        <v>701</v>
      </c>
      <c r="S551" s="43">
        <v>2891.16</v>
      </c>
      <c r="T551" s="43">
        <v>4096.37</v>
      </c>
      <c r="U551" s="45">
        <v>2016</v>
      </c>
      <c r="V551" s="11">
        <v>2</v>
      </c>
      <c r="W551" s="1">
        <v>1</v>
      </c>
    </row>
    <row r="552" spans="1:1025" ht="78" customHeight="1">
      <c r="A552" s="45">
        <f>A551+1</f>
        <v>2</v>
      </c>
      <c r="B552" s="117" t="s">
        <v>843</v>
      </c>
      <c r="C552" s="118">
        <v>1971</v>
      </c>
      <c r="D552" s="118"/>
      <c r="E552" s="186" t="s">
        <v>138</v>
      </c>
      <c r="F552" s="118">
        <v>2</v>
      </c>
      <c r="G552" s="118">
        <v>3</v>
      </c>
      <c r="H552" s="297">
        <v>561.20000000000005</v>
      </c>
      <c r="I552" s="297">
        <v>561.20000000000005</v>
      </c>
      <c r="J552" s="297">
        <v>542.79999999999995</v>
      </c>
      <c r="K552" s="297">
        <v>34</v>
      </c>
      <c r="L552" s="323">
        <f>P552</f>
        <v>3465287.63</v>
      </c>
      <c r="M552" s="126" t="s">
        <v>37</v>
      </c>
      <c r="N552" s="126" t="s">
        <v>37</v>
      </c>
      <c r="O552" s="126" t="s">
        <v>37</v>
      </c>
      <c r="P552" s="118">
        <v>3465287.63</v>
      </c>
      <c r="Q552" s="126" t="s">
        <v>37</v>
      </c>
      <c r="R552" s="73" t="s">
        <v>844</v>
      </c>
      <c r="S552" s="45">
        <v>6174.78</v>
      </c>
      <c r="T552" s="45">
        <v>9200.83</v>
      </c>
      <c r="U552" s="45">
        <v>2016</v>
      </c>
      <c r="V552" s="11">
        <v>5</v>
      </c>
      <c r="W552" s="1">
        <v>1</v>
      </c>
    </row>
    <row r="553" spans="1:1025" ht="67.5" customHeight="1">
      <c r="A553" s="45">
        <f>A552+1</f>
        <v>3</v>
      </c>
      <c r="B553" s="117" t="s">
        <v>845</v>
      </c>
      <c r="C553" s="118">
        <v>1976</v>
      </c>
      <c r="D553" s="118"/>
      <c r="E553" s="186" t="s">
        <v>138</v>
      </c>
      <c r="F553" s="118">
        <v>2</v>
      </c>
      <c r="G553" s="118">
        <v>3</v>
      </c>
      <c r="H553" s="297">
        <v>808.7</v>
      </c>
      <c r="I553" s="297">
        <v>808.7</v>
      </c>
      <c r="J553" s="297">
        <v>557.29999999999995</v>
      </c>
      <c r="K553" s="297">
        <v>34</v>
      </c>
      <c r="L553" s="323">
        <f>P553</f>
        <v>4783531.66</v>
      </c>
      <c r="M553" s="126" t="s">
        <v>37</v>
      </c>
      <c r="N553" s="126" t="s">
        <v>37</v>
      </c>
      <c r="O553" s="126" t="s">
        <v>37</v>
      </c>
      <c r="P553" s="118">
        <v>4783531.66</v>
      </c>
      <c r="Q553" s="126" t="s">
        <v>37</v>
      </c>
      <c r="R553" s="44" t="s">
        <v>846</v>
      </c>
      <c r="S553" s="45">
        <v>5915.09</v>
      </c>
      <c r="T553" s="45">
        <v>14535.29</v>
      </c>
      <c r="U553" s="45">
        <v>2016</v>
      </c>
      <c r="V553" s="11">
        <v>5</v>
      </c>
      <c r="W553" s="1">
        <v>1</v>
      </c>
    </row>
    <row r="554" spans="1:1025" ht="51" customHeight="1">
      <c r="A554" s="45">
        <f>A553+1</f>
        <v>4</v>
      </c>
      <c r="B554" s="117" t="s">
        <v>847</v>
      </c>
      <c r="C554" s="118">
        <v>1966</v>
      </c>
      <c r="D554" s="118" t="s">
        <v>37</v>
      </c>
      <c r="E554" s="186" t="s">
        <v>138</v>
      </c>
      <c r="F554" s="118">
        <v>2</v>
      </c>
      <c r="G554" s="118">
        <v>3</v>
      </c>
      <c r="H554" s="297">
        <v>565.20000000000005</v>
      </c>
      <c r="I554" s="297">
        <v>499.1</v>
      </c>
      <c r="J554" s="323">
        <v>308.8</v>
      </c>
      <c r="K554" s="323">
        <v>9</v>
      </c>
      <c r="L554" s="323">
        <f>P554</f>
        <v>195707.09</v>
      </c>
      <c r="M554" s="126" t="s">
        <v>37</v>
      </c>
      <c r="N554" s="126" t="s">
        <v>37</v>
      </c>
      <c r="O554" s="126" t="s">
        <v>37</v>
      </c>
      <c r="P554" s="126">
        <v>195707.09</v>
      </c>
      <c r="Q554" s="126" t="s">
        <v>37</v>
      </c>
      <c r="R554" s="44" t="s">
        <v>272</v>
      </c>
      <c r="S554" s="43">
        <f>P554/I554</f>
        <v>392.11999599278698</v>
      </c>
      <c r="T554" s="43">
        <v>392.12</v>
      </c>
      <c r="U554" s="43">
        <v>2016</v>
      </c>
      <c r="V554" s="11">
        <v>1</v>
      </c>
      <c r="W554" s="1">
        <v>1</v>
      </c>
    </row>
    <row r="555" spans="1:1025" s="5" customFormat="1" ht="35.25" customHeight="1">
      <c r="A555" s="257" t="s">
        <v>848</v>
      </c>
      <c r="B555" s="258"/>
      <c r="C555" s="258"/>
      <c r="D555" s="258"/>
      <c r="E555" s="258"/>
      <c r="F555" s="258"/>
      <c r="G555" s="259"/>
      <c r="H555" s="328">
        <f>SUM(H551:H554)</f>
        <v>2502.3000000000002</v>
      </c>
      <c r="I555" s="327">
        <f>SUM(I551:I554)</f>
        <v>2373</v>
      </c>
      <c r="J555" s="327">
        <f>SUM(J551:J554)</f>
        <v>1579.2</v>
      </c>
      <c r="K555" s="333">
        <v>25</v>
      </c>
      <c r="L555" s="327">
        <f>SUM(L551:L554)</f>
        <v>9901673.4700000007</v>
      </c>
      <c r="M555" s="75">
        <v>0</v>
      </c>
      <c r="N555" s="75">
        <v>0</v>
      </c>
      <c r="O555" s="75">
        <v>0</v>
      </c>
      <c r="P555" s="74">
        <f>SUM(P551:P554)</f>
        <v>9901673.4700000007</v>
      </c>
      <c r="Q555" s="75">
        <v>0</v>
      </c>
      <c r="R555" s="77" t="s">
        <v>105</v>
      </c>
      <c r="S555" s="75" t="s">
        <v>105</v>
      </c>
      <c r="T555" s="218" t="s">
        <v>105</v>
      </c>
      <c r="U555" s="76" t="s">
        <v>105</v>
      </c>
      <c r="V555" s="18"/>
    </row>
    <row r="556" spans="1:1025" s="172" customFormat="1" ht="25.5" customHeight="1">
      <c r="A556" s="256" t="s">
        <v>849</v>
      </c>
      <c r="B556" s="256"/>
      <c r="C556" s="256"/>
      <c r="D556" s="256"/>
      <c r="E556" s="256"/>
      <c r="F556" s="256"/>
      <c r="G556" s="256"/>
      <c r="H556" s="256"/>
      <c r="I556" s="256"/>
      <c r="J556" s="256"/>
      <c r="K556" s="256"/>
      <c r="L556" s="256"/>
      <c r="M556" s="256"/>
      <c r="N556" s="256"/>
      <c r="O556" s="256"/>
      <c r="P556" s="256"/>
      <c r="Q556" s="256"/>
      <c r="R556" s="256"/>
      <c r="S556" s="256"/>
      <c r="T556" s="256"/>
      <c r="U556" s="256"/>
      <c r="V556" s="18"/>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c r="BV556" s="5"/>
      <c r="BW556" s="5"/>
      <c r="BX556" s="5"/>
      <c r="BY556" s="5"/>
      <c r="BZ556" s="5"/>
      <c r="CA556" s="5"/>
      <c r="CB556" s="5"/>
      <c r="CC556" s="5"/>
      <c r="CD556" s="5"/>
      <c r="CE556" s="5"/>
      <c r="CF556" s="5"/>
      <c r="CG556" s="5"/>
      <c r="CH556" s="5"/>
      <c r="CI556" s="5"/>
      <c r="CJ556" s="5"/>
      <c r="CK556" s="5"/>
      <c r="CL556" s="5"/>
      <c r="CM556" s="5"/>
      <c r="CN556" s="5"/>
      <c r="CO556" s="5"/>
      <c r="CP556" s="5"/>
      <c r="CQ556" s="5"/>
      <c r="CR556" s="5"/>
      <c r="CS556" s="5"/>
      <c r="CT556" s="5"/>
      <c r="CU556" s="5"/>
      <c r="CV556" s="5"/>
      <c r="CW556" s="5"/>
      <c r="CX556" s="5"/>
      <c r="CY556" s="5"/>
      <c r="CZ556" s="5"/>
      <c r="DA556" s="5"/>
      <c r="DB556" s="5"/>
      <c r="DC556" s="5"/>
      <c r="DD556" s="5"/>
      <c r="DE556" s="5"/>
      <c r="DF556" s="5"/>
      <c r="DG556" s="5"/>
      <c r="DH556" s="5"/>
      <c r="DI556" s="5"/>
      <c r="DJ556" s="5"/>
      <c r="DK556" s="5"/>
      <c r="DL556" s="5"/>
      <c r="DM556" s="5"/>
      <c r="DN556" s="5"/>
      <c r="DO556" s="5"/>
      <c r="DP556" s="5"/>
      <c r="DQ556" s="5"/>
      <c r="DR556" s="5"/>
      <c r="DS556" s="5"/>
      <c r="DT556" s="5"/>
      <c r="DU556" s="5"/>
      <c r="DV556" s="5"/>
      <c r="DW556" s="5"/>
      <c r="DX556" s="5"/>
      <c r="DY556" s="5"/>
      <c r="DZ556" s="5"/>
      <c r="EA556" s="5"/>
      <c r="EB556" s="5"/>
      <c r="EC556" s="5"/>
      <c r="ED556" s="5"/>
      <c r="EE556" s="5"/>
      <c r="EF556" s="5"/>
      <c r="EG556" s="5"/>
      <c r="EH556" s="5"/>
      <c r="EI556" s="5"/>
      <c r="EJ556" s="5"/>
      <c r="EK556" s="5"/>
      <c r="EL556" s="5"/>
      <c r="EM556" s="5"/>
      <c r="EN556" s="5"/>
      <c r="EO556" s="5"/>
      <c r="EP556" s="5"/>
      <c r="EQ556" s="5"/>
      <c r="ER556" s="5"/>
      <c r="ES556" s="5"/>
      <c r="ET556" s="5"/>
      <c r="EU556" s="5"/>
      <c r="EV556" s="5"/>
      <c r="EW556" s="5"/>
      <c r="EX556" s="5"/>
      <c r="EY556" s="5"/>
      <c r="EZ556" s="5"/>
      <c r="FA556" s="5"/>
      <c r="FB556" s="5"/>
      <c r="FC556" s="5"/>
      <c r="FD556" s="5"/>
      <c r="FE556" s="5"/>
      <c r="FF556" s="5"/>
      <c r="FG556" s="5"/>
      <c r="FH556" s="5"/>
      <c r="FI556" s="5"/>
      <c r="FJ556" s="5"/>
      <c r="FK556" s="5"/>
      <c r="FL556" s="5"/>
      <c r="FM556" s="5"/>
      <c r="FN556" s="5"/>
      <c r="FO556" s="5"/>
      <c r="FP556" s="5"/>
      <c r="FQ556" s="5"/>
      <c r="FR556" s="5"/>
      <c r="FS556" s="5"/>
      <c r="FT556" s="5"/>
      <c r="FU556" s="5"/>
      <c r="FV556" s="5"/>
      <c r="FW556" s="5"/>
      <c r="FX556" s="5"/>
      <c r="FY556" s="5"/>
      <c r="FZ556" s="5"/>
      <c r="GA556" s="5"/>
      <c r="GB556" s="5"/>
      <c r="GC556" s="5"/>
      <c r="GD556" s="5"/>
      <c r="GE556" s="5"/>
      <c r="GF556" s="5"/>
      <c r="GG556" s="5"/>
      <c r="GH556" s="5"/>
      <c r="GI556" s="5"/>
      <c r="GJ556" s="5"/>
      <c r="GK556" s="5"/>
      <c r="GL556" s="5"/>
      <c r="GM556" s="5"/>
      <c r="GN556" s="5"/>
      <c r="GO556" s="5"/>
      <c r="GP556" s="5"/>
      <c r="GQ556" s="5"/>
      <c r="GR556" s="5"/>
      <c r="GS556" s="5"/>
      <c r="GT556" s="5"/>
      <c r="GU556" s="5"/>
      <c r="GV556" s="5"/>
      <c r="GW556" s="5"/>
      <c r="GX556" s="5"/>
      <c r="GY556" s="5"/>
      <c r="GZ556" s="5"/>
      <c r="HA556" s="5"/>
      <c r="HB556" s="5"/>
      <c r="HC556" s="5"/>
      <c r="HD556" s="5"/>
      <c r="HE556" s="5"/>
      <c r="HF556" s="5"/>
      <c r="HG556" s="5"/>
      <c r="HH556" s="5"/>
      <c r="HI556" s="5"/>
      <c r="HJ556" s="5"/>
      <c r="HK556" s="5"/>
      <c r="HL556" s="5"/>
      <c r="HM556" s="5"/>
      <c r="HN556" s="5"/>
      <c r="HO556" s="5"/>
      <c r="HP556" s="5"/>
      <c r="HQ556" s="5"/>
      <c r="HR556" s="5"/>
      <c r="HS556" s="5"/>
      <c r="HT556" s="5"/>
      <c r="HU556" s="5"/>
      <c r="HV556" s="5"/>
      <c r="HW556" s="5"/>
      <c r="HX556" s="5"/>
      <c r="HY556" s="5"/>
      <c r="HZ556" s="5"/>
      <c r="IA556" s="5"/>
      <c r="IB556" s="5"/>
      <c r="IC556" s="5"/>
      <c r="ID556" s="5"/>
      <c r="IE556" s="5"/>
      <c r="IF556" s="5"/>
      <c r="IG556" s="5"/>
      <c r="IH556" s="5"/>
      <c r="II556" s="5"/>
      <c r="IJ556" s="5"/>
      <c r="IK556" s="5"/>
      <c r="IL556" s="5"/>
      <c r="IM556" s="5"/>
      <c r="IN556" s="5"/>
      <c r="IO556" s="5"/>
      <c r="IP556" s="5"/>
      <c r="IQ556" s="5"/>
      <c r="IR556" s="5"/>
      <c r="IS556" s="5"/>
      <c r="IT556" s="5"/>
      <c r="IU556" s="5"/>
      <c r="IV556" s="5"/>
      <c r="IW556" s="5"/>
      <c r="IX556" s="5"/>
      <c r="IY556" s="5"/>
      <c r="IZ556" s="5"/>
      <c r="JA556" s="5"/>
      <c r="JB556" s="5"/>
      <c r="JC556" s="5"/>
      <c r="JD556" s="5"/>
      <c r="JE556" s="5"/>
      <c r="JF556" s="5"/>
      <c r="JG556" s="5"/>
      <c r="JH556" s="5"/>
      <c r="JI556" s="5"/>
      <c r="JJ556" s="5"/>
      <c r="JK556" s="5"/>
      <c r="JL556" s="5"/>
      <c r="JM556" s="5"/>
      <c r="JN556" s="5"/>
      <c r="JO556" s="5"/>
      <c r="JP556" s="5"/>
      <c r="JQ556" s="5"/>
      <c r="JR556" s="5"/>
      <c r="JS556" s="5"/>
      <c r="JT556" s="5"/>
      <c r="JU556" s="5"/>
      <c r="JV556" s="5"/>
      <c r="JW556" s="5"/>
      <c r="JX556" s="5"/>
      <c r="JY556" s="5"/>
      <c r="JZ556" s="5"/>
      <c r="KA556" s="5"/>
      <c r="KB556" s="5"/>
      <c r="KC556" s="5"/>
      <c r="KD556" s="5"/>
      <c r="KE556" s="5"/>
      <c r="KF556" s="5"/>
      <c r="KG556" s="5"/>
      <c r="KH556" s="5"/>
      <c r="KI556" s="5"/>
      <c r="KJ556" s="5"/>
      <c r="KK556" s="5"/>
      <c r="KL556" s="5"/>
      <c r="KM556" s="5"/>
      <c r="KN556" s="5"/>
      <c r="KO556" s="5"/>
      <c r="KP556" s="5"/>
      <c r="KQ556" s="5"/>
      <c r="KR556" s="5"/>
      <c r="KS556" s="5"/>
      <c r="KT556" s="5"/>
      <c r="KU556" s="5"/>
      <c r="KV556" s="5"/>
      <c r="KW556" s="5"/>
      <c r="KX556" s="5"/>
      <c r="KY556" s="5"/>
      <c r="KZ556" s="5"/>
      <c r="LA556" s="5"/>
      <c r="LB556" s="5"/>
      <c r="LC556" s="5"/>
      <c r="LD556" s="5"/>
      <c r="LE556" s="5"/>
      <c r="LF556" s="5"/>
      <c r="LG556" s="5"/>
      <c r="LH556" s="5"/>
      <c r="LI556" s="5"/>
      <c r="LJ556" s="5"/>
      <c r="LK556" s="5"/>
      <c r="LL556" s="5"/>
      <c r="LM556" s="5"/>
      <c r="LN556" s="5"/>
      <c r="LO556" s="5"/>
      <c r="LP556" s="5"/>
      <c r="LQ556" s="5"/>
      <c r="LR556" s="5"/>
      <c r="LS556" s="5"/>
      <c r="LT556" s="5"/>
      <c r="LU556" s="5"/>
      <c r="LV556" s="5"/>
      <c r="LW556" s="5"/>
      <c r="LX556" s="5"/>
      <c r="LY556" s="5"/>
      <c r="LZ556" s="5"/>
      <c r="MA556" s="5"/>
      <c r="MB556" s="5"/>
      <c r="MC556" s="5"/>
      <c r="MD556" s="5"/>
      <c r="ME556" s="5"/>
      <c r="MF556" s="5"/>
      <c r="MG556" s="5"/>
      <c r="MH556" s="5"/>
      <c r="MI556" s="5"/>
      <c r="MJ556" s="5"/>
      <c r="MK556" s="5"/>
      <c r="ML556" s="5"/>
      <c r="MM556" s="5"/>
      <c r="MN556" s="5"/>
      <c r="MO556" s="5"/>
      <c r="MP556" s="5"/>
      <c r="MQ556" s="5"/>
      <c r="MR556" s="5"/>
      <c r="MS556" s="5"/>
      <c r="MT556" s="5"/>
      <c r="MU556" s="5"/>
      <c r="MV556" s="5"/>
      <c r="MW556" s="5"/>
      <c r="MX556" s="5"/>
      <c r="MY556" s="5"/>
      <c r="MZ556" s="5"/>
      <c r="NA556" s="5"/>
      <c r="NB556" s="5"/>
      <c r="NC556" s="5"/>
      <c r="ND556" s="5"/>
      <c r="NE556" s="5"/>
      <c r="NF556" s="5"/>
      <c r="NG556" s="5"/>
      <c r="NH556" s="5"/>
      <c r="NI556" s="5"/>
      <c r="NJ556" s="5"/>
      <c r="NK556" s="5"/>
      <c r="NL556" s="5"/>
      <c r="NM556" s="5"/>
      <c r="NN556" s="5"/>
      <c r="NO556" s="5"/>
      <c r="NP556" s="5"/>
      <c r="NQ556" s="5"/>
      <c r="NR556" s="5"/>
      <c r="NS556" s="5"/>
      <c r="NT556" s="5"/>
      <c r="NU556" s="5"/>
      <c r="NV556" s="5"/>
      <c r="NW556" s="5"/>
      <c r="NX556" s="5"/>
      <c r="NY556" s="5"/>
      <c r="NZ556" s="5"/>
      <c r="OA556" s="5"/>
      <c r="OB556" s="5"/>
      <c r="OC556" s="5"/>
      <c r="OD556" s="5"/>
      <c r="OE556" s="5"/>
      <c r="OF556" s="5"/>
      <c r="OG556" s="5"/>
      <c r="OH556" s="5"/>
      <c r="OI556" s="5"/>
      <c r="OJ556" s="5"/>
      <c r="OK556" s="5"/>
      <c r="OL556" s="5"/>
      <c r="OM556" s="5"/>
      <c r="ON556" s="5"/>
      <c r="OO556" s="5"/>
      <c r="OP556" s="5"/>
      <c r="OQ556" s="5"/>
      <c r="OR556" s="5"/>
      <c r="OS556" s="5"/>
      <c r="OT556" s="5"/>
      <c r="OU556" s="5"/>
      <c r="OV556" s="5"/>
      <c r="OW556" s="5"/>
      <c r="OX556" s="5"/>
      <c r="OY556" s="5"/>
      <c r="OZ556" s="5"/>
      <c r="PA556" s="5"/>
      <c r="PB556" s="5"/>
      <c r="PC556" s="5"/>
      <c r="PD556" s="5"/>
      <c r="PE556" s="5"/>
      <c r="PF556" s="5"/>
      <c r="PG556" s="5"/>
      <c r="PH556" s="5"/>
      <c r="PI556" s="5"/>
      <c r="PJ556" s="5"/>
      <c r="PK556" s="5"/>
      <c r="PL556" s="5"/>
      <c r="PM556" s="5"/>
      <c r="PN556" s="5"/>
      <c r="PO556" s="5"/>
      <c r="PP556" s="5"/>
      <c r="PQ556" s="5"/>
      <c r="PR556" s="5"/>
      <c r="PS556" s="5"/>
      <c r="PT556" s="5"/>
      <c r="PU556" s="5"/>
      <c r="PV556" s="5"/>
      <c r="PW556" s="5"/>
      <c r="PX556" s="5"/>
      <c r="PY556" s="5"/>
      <c r="PZ556" s="5"/>
      <c r="QA556" s="5"/>
      <c r="QB556" s="5"/>
      <c r="QC556" s="5"/>
      <c r="QD556" s="5"/>
      <c r="QE556" s="5"/>
      <c r="QF556" s="5"/>
      <c r="QG556" s="5"/>
      <c r="QH556" s="5"/>
      <c r="QI556" s="5"/>
      <c r="QJ556" s="5"/>
      <c r="QK556" s="5"/>
      <c r="QL556" s="5"/>
      <c r="QM556" s="5"/>
      <c r="QN556" s="5"/>
      <c r="QO556" s="5"/>
      <c r="QP556" s="5"/>
      <c r="QQ556" s="5"/>
      <c r="QR556" s="5"/>
      <c r="QS556" s="5"/>
      <c r="QT556" s="5"/>
      <c r="QU556" s="5"/>
      <c r="QV556" s="5"/>
      <c r="QW556" s="5"/>
      <c r="QX556" s="5"/>
      <c r="QY556" s="5"/>
      <c r="QZ556" s="5"/>
      <c r="RA556" s="5"/>
      <c r="RB556" s="5"/>
      <c r="RC556" s="5"/>
      <c r="RD556" s="5"/>
      <c r="RE556" s="5"/>
      <c r="RF556" s="5"/>
      <c r="RG556" s="5"/>
      <c r="RH556" s="5"/>
      <c r="RI556" s="5"/>
      <c r="RJ556" s="5"/>
      <c r="RK556" s="5"/>
      <c r="RL556" s="5"/>
      <c r="RM556" s="5"/>
      <c r="RN556" s="5"/>
      <c r="RO556" s="5"/>
      <c r="RP556" s="5"/>
      <c r="RQ556" s="5"/>
      <c r="RR556" s="5"/>
      <c r="RS556" s="5"/>
      <c r="RT556" s="5"/>
      <c r="RU556" s="5"/>
      <c r="RV556" s="5"/>
      <c r="RW556" s="5"/>
      <c r="RX556" s="5"/>
      <c r="RY556" s="5"/>
      <c r="RZ556" s="5"/>
      <c r="SA556" s="5"/>
      <c r="SB556" s="5"/>
      <c r="SC556" s="5"/>
      <c r="SD556" s="5"/>
      <c r="SE556" s="5"/>
      <c r="SF556" s="5"/>
      <c r="SG556" s="5"/>
      <c r="SH556" s="5"/>
      <c r="SI556" s="5"/>
      <c r="SJ556" s="5"/>
      <c r="SK556" s="5"/>
      <c r="SL556" s="5"/>
      <c r="SM556" s="5"/>
      <c r="SN556" s="5"/>
      <c r="SO556" s="5"/>
      <c r="SP556" s="5"/>
      <c r="SQ556" s="5"/>
      <c r="SR556" s="5"/>
      <c r="SS556" s="5"/>
      <c r="ST556" s="5"/>
      <c r="SU556" s="5"/>
      <c r="SV556" s="5"/>
      <c r="SW556" s="5"/>
      <c r="SX556" s="5"/>
      <c r="SY556" s="5"/>
      <c r="SZ556" s="5"/>
      <c r="TA556" s="5"/>
      <c r="TB556" s="5"/>
      <c r="TC556" s="5"/>
      <c r="TD556" s="5"/>
      <c r="TE556" s="5"/>
      <c r="TF556" s="5"/>
      <c r="TG556" s="5"/>
      <c r="TH556" s="5"/>
      <c r="TI556" s="5"/>
      <c r="TJ556" s="5"/>
      <c r="TK556" s="5"/>
      <c r="TL556" s="5"/>
      <c r="TM556" s="5"/>
      <c r="TN556" s="5"/>
      <c r="TO556" s="5"/>
      <c r="TP556" s="5"/>
      <c r="TQ556" s="5"/>
      <c r="TR556" s="5"/>
      <c r="TS556" s="5"/>
      <c r="TT556" s="5"/>
      <c r="TU556" s="5"/>
      <c r="TV556" s="5"/>
      <c r="TW556" s="5"/>
      <c r="TX556" s="5"/>
      <c r="TY556" s="5"/>
      <c r="TZ556" s="5"/>
      <c r="UA556" s="5"/>
      <c r="UB556" s="5"/>
      <c r="UC556" s="5"/>
      <c r="UD556" s="5"/>
      <c r="UE556" s="5"/>
      <c r="UF556" s="5"/>
      <c r="UG556" s="5"/>
      <c r="UH556" s="5"/>
      <c r="UI556" s="5"/>
      <c r="UJ556" s="5"/>
      <c r="UK556" s="5"/>
      <c r="UL556" s="5"/>
      <c r="UM556" s="5"/>
      <c r="UN556" s="5"/>
      <c r="UO556" s="5"/>
      <c r="UP556" s="5"/>
      <c r="UQ556" s="5"/>
      <c r="UR556" s="5"/>
      <c r="US556" s="5"/>
      <c r="UT556" s="5"/>
      <c r="UU556" s="5"/>
      <c r="UV556" s="5"/>
      <c r="UW556" s="5"/>
      <c r="UX556" s="5"/>
      <c r="UY556" s="5"/>
      <c r="UZ556" s="5"/>
      <c r="VA556" s="5"/>
      <c r="VB556" s="5"/>
      <c r="VC556" s="5"/>
      <c r="VD556" s="5"/>
      <c r="VE556" s="5"/>
      <c r="VF556" s="5"/>
      <c r="VG556" s="5"/>
      <c r="VH556" s="5"/>
      <c r="VI556" s="5"/>
      <c r="VJ556" s="5"/>
      <c r="VK556" s="5"/>
      <c r="VL556" s="5"/>
      <c r="VM556" s="5"/>
      <c r="VN556" s="5"/>
      <c r="VO556" s="5"/>
      <c r="VP556" s="5"/>
      <c r="VQ556" s="5"/>
      <c r="VR556" s="5"/>
      <c r="VS556" s="5"/>
      <c r="VT556" s="5"/>
      <c r="VU556" s="5"/>
      <c r="VV556" s="5"/>
      <c r="VW556" s="5"/>
      <c r="VX556" s="5"/>
      <c r="VY556" s="5"/>
      <c r="VZ556" s="5"/>
      <c r="WA556" s="5"/>
      <c r="WB556" s="5"/>
      <c r="WC556" s="5"/>
      <c r="WD556" s="5"/>
      <c r="WE556" s="5"/>
      <c r="WF556" s="5"/>
      <c r="WG556" s="5"/>
      <c r="WH556" s="5"/>
      <c r="WI556" s="5"/>
      <c r="WJ556" s="5"/>
      <c r="WK556" s="5"/>
      <c r="WL556" s="5"/>
      <c r="WM556" s="5"/>
      <c r="WN556" s="5"/>
      <c r="WO556" s="5"/>
      <c r="WP556" s="5"/>
      <c r="WQ556" s="5"/>
      <c r="WR556" s="5"/>
      <c r="WS556" s="5"/>
      <c r="WT556" s="5"/>
      <c r="WU556" s="5"/>
      <c r="WV556" s="5"/>
      <c r="WW556" s="5"/>
      <c r="WX556" s="5"/>
      <c r="WY556" s="5"/>
      <c r="WZ556" s="5"/>
      <c r="XA556" s="5"/>
      <c r="XB556" s="5"/>
      <c r="XC556" s="5"/>
      <c r="XD556" s="5"/>
      <c r="XE556" s="5"/>
      <c r="XF556" s="5"/>
      <c r="XG556" s="5"/>
      <c r="XH556" s="5"/>
      <c r="XI556" s="5"/>
      <c r="XJ556" s="5"/>
      <c r="XK556" s="5"/>
      <c r="XL556" s="5"/>
      <c r="XM556" s="5"/>
      <c r="XN556" s="5"/>
      <c r="XO556" s="5"/>
      <c r="XP556" s="5"/>
      <c r="XQ556" s="5"/>
      <c r="XR556" s="5"/>
      <c r="XS556" s="5"/>
      <c r="XT556" s="5"/>
      <c r="XU556" s="5"/>
      <c r="XV556" s="5"/>
      <c r="XW556" s="5"/>
      <c r="XX556" s="5"/>
      <c r="XY556" s="5"/>
      <c r="XZ556" s="5"/>
      <c r="YA556" s="5"/>
      <c r="YB556" s="5"/>
      <c r="YC556" s="5"/>
      <c r="YD556" s="5"/>
      <c r="YE556" s="5"/>
      <c r="YF556" s="5"/>
      <c r="YG556" s="5"/>
      <c r="YH556" s="5"/>
      <c r="YI556" s="5"/>
      <c r="YJ556" s="5"/>
      <c r="YK556" s="5"/>
      <c r="YL556" s="5"/>
      <c r="YM556" s="5"/>
      <c r="YN556" s="5"/>
      <c r="YO556" s="5"/>
      <c r="YP556" s="5"/>
      <c r="YQ556" s="5"/>
      <c r="YR556" s="5"/>
      <c r="YS556" s="5"/>
      <c r="YT556" s="5"/>
      <c r="YU556" s="5"/>
      <c r="YV556" s="5"/>
      <c r="YW556" s="5"/>
      <c r="YX556" s="5"/>
      <c r="YY556" s="5"/>
      <c r="YZ556" s="5"/>
      <c r="ZA556" s="5"/>
      <c r="ZB556" s="5"/>
      <c r="ZC556" s="5"/>
      <c r="ZD556" s="5"/>
      <c r="ZE556" s="5"/>
      <c r="ZF556" s="5"/>
      <c r="ZG556" s="5"/>
      <c r="ZH556" s="5"/>
      <c r="ZI556" s="5"/>
      <c r="ZJ556" s="5"/>
      <c r="ZK556" s="5"/>
      <c r="ZL556" s="5"/>
      <c r="ZM556" s="5"/>
      <c r="ZN556" s="5"/>
      <c r="ZO556" s="5"/>
      <c r="ZP556" s="5"/>
      <c r="ZQ556" s="5"/>
      <c r="ZR556" s="5"/>
      <c r="ZS556" s="5"/>
      <c r="ZT556" s="5"/>
      <c r="ZU556" s="5"/>
      <c r="ZV556" s="5"/>
      <c r="ZW556" s="5"/>
      <c r="ZX556" s="5"/>
      <c r="ZY556" s="5"/>
      <c r="ZZ556" s="5"/>
      <c r="AAA556" s="5"/>
      <c r="AAB556" s="5"/>
      <c r="AAC556" s="5"/>
      <c r="AAD556" s="5"/>
      <c r="AAE556" s="5"/>
      <c r="AAF556" s="5"/>
      <c r="AAG556" s="5"/>
      <c r="AAH556" s="5"/>
      <c r="AAI556" s="5"/>
      <c r="AAJ556" s="5"/>
      <c r="AAK556" s="5"/>
      <c r="AAL556" s="5"/>
      <c r="AAM556" s="5"/>
      <c r="AAN556" s="5"/>
      <c r="AAO556" s="5"/>
      <c r="AAP556" s="5"/>
      <c r="AAQ556" s="5"/>
      <c r="AAR556" s="5"/>
      <c r="AAS556" s="5"/>
      <c r="AAT556" s="5"/>
      <c r="AAU556" s="5"/>
      <c r="AAV556" s="5"/>
      <c r="AAW556" s="5"/>
      <c r="AAX556" s="5"/>
      <c r="AAY556" s="5"/>
      <c r="AAZ556" s="5"/>
      <c r="ABA556" s="5"/>
      <c r="ABB556" s="5"/>
      <c r="ABC556" s="5"/>
      <c r="ABD556" s="5"/>
      <c r="ABE556" s="5"/>
      <c r="ABF556" s="5"/>
      <c r="ABG556" s="5"/>
      <c r="ABH556" s="5"/>
      <c r="ABI556" s="5"/>
      <c r="ABJ556" s="5"/>
      <c r="ABK556" s="5"/>
      <c r="ABL556" s="5"/>
      <c r="ABM556" s="5"/>
      <c r="ABN556" s="5"/>
      <c r="ABO556" s="5"/>
      <c r="ABP556" s="5"/>
      <c r="ABQ556" s="5"/>
      <c r="ABR556" s="5"/>
      <c r="ABS556" s="5"/>
      <c r="ABT556" s="5"/>
      <c r="ABU556" s="5"/>
      <c r="ABV556" s="5"/>
      <c r="ABW556" s="5"/>
      <c r="ABX556" s="5"/>
      <c r="ABY556" s="5"/>
      <c r="ABZ556" s="5"/>
      <c r="ACA556" s="5"/>
      <c r="ACB556" s="5"/>
      <c r="ACC556" s="5"/>
      <c r="ACD556" s="5"/>
      <c r="ACE556" s="5"/>
      <c r="ACF556" s="5"/>
      <c r="ACG556" s="5"/>
      <c r="ACH556" s="5"/>
      <c r="ACI556" s="5"/>
      <c r="ACJ556" s="5"/>
      <c r="ACK556" s="5"/>
      <c r="ACL556" s="5"/>
      <c r="ACM556" s="5"/>
      <c r="ACN556" s="5"/>
      <c r="ACO556" s="5"/>
      <c r="ACP556" s="5"/>
      <c r="ACQ556" s="5"/>
      <c r="ACR556" s="5"/>
      <c r="ACS556" s="5"/>
      <c r="ACT556" s="5"/>
      <c r="ACU556" s="5"/>
      <c r="ACV556" s="5"/>
      <c r="ACW556" s="5"/>
      <c r="ACX556" s="5"/>
      <c r="ACY556" s="5"/>
      <c r="ACZ556" s="5"/>
      <c r="ADA556" s="5"/>
      <c r="ADB556" s="5"/>
      <c r="ADC556" s="5"/>
      <c r="ADD556" s="5"/>
      <c r="ADE556" s="5"/>
      <c r="ADF556" s="5"/>
      <c r="ADG556" s="5"/>
      <c r="ADH556" s="5"/>
      <c r="ADI556" s="5"/>
      <c r="ADJ556" s="5"/>
      <c r="ADK556" s="5"/>
      <c r="ADL556" s="5"/>
      <c r="ADM556" s="5"/>
      <c r="ADN556" s="5"/>
      <c r="ADO556" s="5"/>
      <c r="ADP556" s="5"/>
      <c r="ADQ556" s="5"/>
      <c r="ADR556" s="5"/>
      <c r="ADS556" s="5"/>
      <c r="ADT556" s="5"/>
      <c r="ADU556" s="5"/>
      <c r="ADV556" s="5"/>
      <c r="ADW556" s="5"/>
      <c r="ADX556" s="5"/>
      <c r="ADY556" s="5"/>
      <c r="ADZ556" s="5"/>
      <c r="AEA556" s="5"/>
      <c r="AEB556" s="5"/>
      <c r="AEC556" s="5"/>
      <c r="AED556" s="5"/>
      <c r="AEE556" s="5"/>
      <c r="AEF556" s="5"/>
      <c r="AEG556" s="5"/>
      <c r="AEH556" s="5"/>
      <c r="AEI556" s="5"/>
      <c r="AEJ556" s="5"/>
      <c r="AEK556" s="5"/>
      <c r="AEL556" s="5"/>
      <c r="AEM556" s="5"/>
      <c r="AEN556" s="5"/>
      <c r="AEO556" s="5"/>
      <c r="AEP556" s="5"/>
      <c r="AEQ556" s="5"/>
      <c r="AER556" s="5"/>
      <c r="AES556" s="5"/>
      <c r="AET556" s="5"/>
      <c r="AEU556" s="5"/>
      <c r="AEV556" s="5"/>
      <c r="AEW556" s="5"/>
      <c r="AEX556" s="5"/>
      <c r="AEY556" s="5"/>
      <c r="AEZ556" s="5"/>
      <c r="AFA556" s="5"/>
      <c r="AFB556" s="5"/>
      <c r="AFC556" s="5"/>
      <c r="AFD556" s="5"/>
      <c r="AFE556" s="5"/>
      <c r="AFF556" s="5"/>
      <c r="AFG556" s="5"/>
      <c r="AFH556" s="5"/>
      <c r="AFI556" s="5"/>
      <c r="AFJ556" s="5"/>
      <c r="AFK556" s="5"/>
      <c r="AFL556" s="5"/>
      <c r="AFM556" s="5"/>
      <c r="AFN556" s="5"/>
      <c r="AFO556" s="5"/>
      <c r="AFP556" s="5"/>
      <c r="AFQ556" s="5"/>
      <c r="AFR556" s="5"/>
      <c r="AFS556" s="5"/>
      <c r="AFT556" s="5"/>
      <c r="AFU556" s="5"/>
      <c r="AFV556" s="5"/>
      <c r="AFW556" s="5"/>
      <c r="AFX556" s="5"/>
      <c r="AFY556" s="5"/>
      <c r="AFZ556" s="5"/>
      <c r="AGA556" s="5"/>
      <c r="AGB556" s="5"/>
      <c r="AGC556" s="5"/>
      <c r="AGD556" s="5"/>
      <c r="AGE556" s="5"/>
      <c r="AGF556" s="5"/>
      <c r="AGG556" s="5"/>
      <c r="AGH556" s="5"/>
      <c r="AGI556" s="5"/>
      <c r="AGJ556" s="5"/>
      <c r="AGK556" s="5"/>
      <c r="AGL556" s="5"/>
      <c r="AGM556" s="5"/>
      <c r="AGN556" s="5"/>
      <c r="AGO556" s="5"/>
      <c r="AGP556" s="5"/>
      <c r="AGQ556" s="5"/>
      <c r="AGR556" s="5"/>
      <c r="AGS556" s="5"/>
      <c r="AGT556" s="5"/>
      <c r="AGU556" s="5"/>
      <c r="AGV556" s="5"/>
      <c r="AGW556" s="5"/>
      <c r="AGX556" s="5"/>
      <c r="AGY556" s="5"/>
      <c r="AGZ556" s="5"/>
      <c r="AHA556" s="5"/>
      <c r="AHB556" s="5"/>
      <c r="AHC556" s="5"/>
      <c r="AHD556" s="5"/>
      <c r="AHE556" s="5"/>
      <c r="AHF556" s="5"/>
      <c r="AHG556" s="5"/>
      <c r="AHH556" s="5"/>
      <c r="AHI556" s="5"/>
      <c r="AHJ556" s="5"/>
      <c r="AHK556" s="5"/>
      <c r="AHL556" s="5"/>
      <c r="AHM556" s="5"/>
      <c r="AHN556" s="5"/>
      <c r="AHO556" s="5"/>
      <c r="AHP556" s="5"/>
      <c r="AHQ556" s="5"/>
      <c r="AHR556" s="5"/>
      <c r="AHS556" s="5"/>
      <c r="AHT556" s="5"/>
      <c r="AHU556" s="5"/>
      <c r="AHV556" s="5"/>
      <c r="AHW556" s="5"/>
      <c r="AHX556" s="5"/>
      <c r="AHY556" s="5"/>
      <c r="AHZ556" s="5"/>
      <c r="AIA556" s="5"/>
      <c r="AIB556" s="5"/>
      <c r="AIC556" s="5"/>
      <c r="AID556" s="5"/>
      <c r="AIE556" s="5"/>
      <c r="AIF556" s="5"/>
      <c r="AIG556" s="5"/>
      <c r="AIH556" s="5"/>
      <c r="AII556" s="5"/>
      <c r="AIJ556" s="5"/>
      <c r="AIK556" s="5"/>
      <c r="AIL556" s="5"/>
      <c r="AIM556" s="5"/>
      <c r="AIN556" s="5"/>
      <c r="AIO556" s="5"/>
      <c r="AIP556" s="5"/>
      <c r="AIQ556" s="5"/>
      <c r="AIR556" s="5"/>
      <c r="AIS556" s="5"/>
      <c r="AIT556" s="5"/>
      <c r="AIU556" s="5"/>
      <c r="AIV556" s="5"/>
      <c r="AIW556" s="5"/>
      <c r="AIX556" s="5"/>
      <c r="AIY556" s="5"/>
      <c r="AIZ556" s="5"/>
      <c r="AJA556" s="5"/>
      <c r="AJB556" s="5"/>
      <c r="AJC556" s="5"/>
      <c r="AJD556" s="5"/>
      <c r="AJE556" s="5"/>
      <c r="AJF556" s="5"/>
      <c r="AJG556" s="5"/>
      <c r="AJH556" s="5"/>
      <c r="AJI556" s="5"/>
      <c r="AJJ556" s="5"/>
      <c r="AJK556" s="5"/>
      <c r="AJL556" s="5"/>
      <c r="AJM556" s="5"/>
      <c r="AJN556" s="5"/>
      <c r="AJO556" s="5"/>
      <c r="AJP556" s="5"/>
      <c r="AJQ556" s="5"/>
      <c r="AJR556" s="5"/>
      <c r="AJS556" s="5"/>
      <c r="AJT556" s="5"/>
      <c r="AJU556" s="5"/>
      <c r="AJV556" s="5"/>
      <c r="AJW556" s="5"/>
      <c r="AJX556" s="5"/>
      <c r="AJY556" s="5"/>
      <c r="AJZ556" s="5"/>
      <c r="AKA556" s="5"/>
      <c r="AKB556" s="5"/>
      <c r="AKC556" s="5"/>
      <c r="AKD556" s="5"/>
      <c r="AKE556" s="5"/>
      <c r="AKF556" s="5"/>
      <c r="AKG556" s="5"/>
      <c r="AKH556" s="5"/>
      <c r="AKI556" s="5"/>
      <c r="AKJ556" s="5"/>
      <c r="AKK556" s="5"/>
      <c r="AKL556" s="5"/>
      <c r="AKM556" s="5"/>
      <c r="AKN556" s="5"/>
      <c r="AKO556" s="5"/>
      <c r="AKP556" s="5"/>
      <c r="AKQ556" s="5"/>
      <c r="AKR556" s="5"/>
      <c r="AKS556" s="5"/>
      <c r="AKT556" s="5"/>
      <c r="AKU556" s="5"/>
      <c r="AKV556" s="5"/>
      <c r="AKW556" s="5"/>
      <c r="AKX556" s="5"/>
      <c r="AKY556" s="5"/>
      <c r="AKZ556" s="5"/>
      <c r="ALA556" s="5"/>
      <c r="ALB556" s="5"/>
      <c r="ALC556" s="5"/>
      <c r="ALD556" s="5"/>
      <c r="ALE556" s="5"/>
      <c r="ALF556" s="5"/>
      <c r="ALG556" s="5"/>
      <c r="ALH556" s="5"/>
      <c r="ALI556" s="5"/>
      <c r="ALJ556" s="5"/>
      <c r="ALK556" s="5"/>
      <c r="ALL556" s="5"/>
      <c r="ALM556" s="5"/>
      <c r="ALN556" s="5"/>
      <c r="ALO556" s="5"/>
      <c r="ALP556" s="5"/>
      <c r="ALQ556" s="5"/>
      <c r="ALR556" s="5"/>
      <c r="ALS556" s="5"/>
      <c r="ALT556" s="5"/>
      <c r="ALU556" s="5"/>
      <c r="ALV556" s="5"/>
      <c r="ALW556" s="5"/>
      <c r="ALX556" s="5"/>
      <c r="ALY556" s="5"/>
      <c r="ALZ556" s="5"/>
      <c r="AMA556" s="5"/>
      <c r="AMB556" s="5"/>
      <c r="AMC556" s="5"/>
      <c r="AMD556" s="5"/>
      <c r="AME556" s="5"/>
      <c r="AMF556" s="5"/>
      <c r="AMG556" s="5"/>
      <c r="AMH556" s="5"/>
      <c r="AMI556" s="5"/>
      <c r="AMJ556" s="5"/>
      <c r="AMK556" s="5"/>
    </row>
    <row r="557" spans="1:1025" ht="72">
      <c r="A557" s="43">
        <v>1</v>
      </c>
      <c r="B557" s="117" t="s">
        <v>850</v>
      </c>
      <c r="C557" s="126">
        <v>1977</v>
      </c>
      <c r="D557" s="126"/>
      <c r="E557" s="189" t="s">
        <v>138</v>
      </c>
      <c r="F557" s="126">
        <v>2</v>
      </c>
      <c r="G557" s="126">
        <v>3</v>
      </c>
      <c r="H557" s="295">
        <v>800</v>
      </c>
      <c r="I557" s="295">
        <v>730.2</v>
      </c>
      <c r="J557" s="295">
        <v>728.1</v>
      </c>
      <c r="K557" s="323">
        <v>23</v>
      </c>
      <c r="L557" s="295">
        <f>P557</f>
        <v>10628363.82</v>
      </c>
      <c r="M557" s="135" t="s">
        <v>37</v>
      </c>
      <c r="N557" s="135" t="s">
        <v>37</v>
      </c>
      <c r="O557" s="135" t="s">
        <v>37</v>
      </c>
      <c r="P557" s="135">
        <v>10628363.82</v>
      </c>
      <c r="Q557" s="135" t="s">
        <v>37</v>
      </c>
      <c r="R557" s="44" t="s">
        <v>851</v>
      </c>
      <c r="S557" s="64">
        <v>14555.41</v>
      </c>
      <c r="T557" s="64">
        <v>15836.35</v>
      </c>
      <c r="U557" s="64">
        <v>2016</v>
      </c>
      <c r="V557" s="11">
        <v>7</v>
      </c>
      <c r="W557" s="1">
        <v>1</v>
      </c>
    </row>
    <row r="558" spans="1:1025" s="5" customFormat="1" ht="35.25" customHeight="1">
      <c r="A558" s="257" t="s">
        <v>852</v>
      </c>
      <c r="B558" s="258"/>
      <c r="C558" s="258"/>
      <c r="D558" s="258"/>
      <c r="E558" s="258"/>
      <c r="F558" s="258"/>
      <c r="G558" s="259"/>
      <c r="H558" s="328">
        <v>800</v>
      </c>
      <c r="I558" s="327">
        <v>730.2</v>
      </c>
      <c r="J558" s="327">
        <v>728.1</v>
      </c>
      <c r="K558" s="333">
        <v>23</v>
      </c>
      <c r="L558" s="327">
        <f>L557</f>
        <v>10628363.82</v>
      </c>
      <c r="M558" s="75" t="s">
        <v>39</v>
      </c>
      <c r="N558" s="75" t="s">
        <v>39</v>
      </c>
      <c r="O558" s="75" t="s">
        <v>39</v>
      </c>
      <c r="P558" s="74">
        <v>10628363.82</v>
      </c>
      <c r="Q558" s="75" t="s">
        <v>39</v>
      </c>
      <c r="R558" s="77" t="s">
        <v>105</v>
      </c>
      <c r="S558" s="75" t="s">
        <v>105</v>
      </c>
      <c r="T558" s="218" t="s">
        <v>105</v>
      </c>
      <c r="U558" s="76" t="s">
        <v>105</v>
      </c>
      <c r="V558" s="18"/>
    </row>
    <row r="559" spans="1:1025" s="364" customFormat="1" ht="27.75" customHeight="1">
      <c r="A559" s="362" t="s">
        <v>853</v>
      </c>
      <c r="B559" s="362"/>
      <c r="C559" s="362"/>
      <c r="D559" s="362"/>
      <c r="E559" s="362"/>
      <c r="F559" s="362"/>
      <c r="G559" s="362"/>
      <c r="H559" s="340">
        <f>H342+H359+H384+H391+H404+H440+H454+H457+H460+H463+H468+H473+H478+H481+H486+H490+H495+H503+H510+H516+H532+H542+H549+H555+H558</f>
        <v>315118.8</v>
      </c>
      <c r="I559" s="340">
        <f>I342+I359+I384+I391+I404+I440+I454+I457+I460+I463+I468+I473+I478+I481+I486+I490+I495+I503+I510+I516+I532+I542+I549+I555+I558</f>
        <v>282575.08</v>
      </c>
      <c r="J559" s="340">
        <f>J342+J359+J384+J391+J404+J440+J454+J457+J460+J463+J468+J473+J478+J481+J486+J490+J495+J503+J510+J516+J532+J542+J549+J555+J558</f>
        <v>209672.51</v>
      </c>
      <c r="K559" s="341">
        <f>K342+K359+K384+K391+K404+K440+K454+K457+K460+K463+K468+K473+K478+K481+K486+K490+K495+K503+K510+K516+K532+K542+K549+K555+K558</f>
        <v>12166</v>
      </c>
      <c r="L559" s="342">
        <f>L342+L359+L384+L391+L404+L440+L454+L457+L460+L463+L468+L473+L478+L481+L486+L490+L495+L503+L510+L516+L532+L542+L549+L555+L558</f>
        <v>857693253.80999994</v>
      </c>
      <c r="M559" s="343">
        <v>0</v>
      </c>
      <c r="N559" s="367">
        <v>0</v>
      </c>
      <c r="O559" s="340">
        <v>0</v>
      </c>
      <c r="P559" s="340">
        <f>P342+P359+P384+P391+P404+P440+P454+P457+P460+P463+P468+P473+P478+P481+P486+P490+P495+P503+P510+P516+P532+P542+P549+P555+P558</f>
        <v>851080517.63999999</v>
      </c>
      <c r="Q559" s="340">
        <v>6612736.1699999999</v>
      </c>
      <c r="R559" s="368" t="s">
        <v>105</v>
      </c>
      <c r="S559" s="369" t="s">
        <v>105</v>
      </c>
      <c r="T559" s="370" t="s">
        <v>105</v>
      </c>
      <c r="U559" s="363" t="s">
        <v>105</v>
      </c>
    </row>
    <row r="560" spans="1:1025" s="364" customFormat="1" ht="32.25" customHeight="1">
      <c r="A560" s="362" t="s">
        <v>854</v>
      </c>
      <c r="B560" s="362"/>
      <c r="C560" s="362"/>
      <c r="D560" s="362"/>
      <c r="E560" s="362"/>
      <c r="F560" s="362"/>
      <c r="G560" s="362"/>
      <c r="H560" s="343">
        <f t="shared" ref="H560:Q560" si="70">H302+H559</f>
        <v>448164.14</v>
      </c>
      <c r="I560" s="343">
        <f t="shared" si="70"/>
        <v>398394.72</v>
      </c>
      <c r="J560" s="343">
        <f t="shared" si="70"/>
        <v>287664.76</v>
      </c>
      <c r="K560" s="344">
        <f t="shared" si="70"/>
        <v>17491</v>
      </c>
      <c r="L560" s="343">
        <f t="shared" si="70"/>
        <v>973658450.51999998</v>
      </c>
      <c r="M560" s="343">
        <f t="shared" si="70"/>
        <v>0</v>
      </c>
      <c r="N560" s="343">
        <f t="shared" si="70"/>
        <v>0</v>
      </c>
      <c r="O560" s="343">
        <f t="shared" si="70"/>
        <v>0</v>
      </c>
      <c r="P560" s="343">
        <f t="shared" si="70"/>
        <v>967045714.35000002</v>
      </c>
      <c r="Q560" s="343">
        <f t="shared" si="70"/>
        <v>6612736.1699999999</v>
      </c>
      <c r="R560" s="371" t="s">
        <v>105</v>
      </c>
      <c r="S560" s="372" t="s">
        <v>105</v>
      </c>
      <c r="T560" s="373" t="s">
        <v>105</v>
      </c>
      <c r="U560" s="374" t="s">
        <v>105</v>
      </c>
    </row>
    <row r="561" spans="1:1025" s="207" customFormat="1" ht="35.25" customHeight="1">
      <c r="A561" s="224"/>
      <c r="B561" s="260" t="s">
        <v>855</v>
      </c>
      <c r="C561" s="260"/>
      <c r="D561" s="260"/>
      <c r="E561" s="260"/>
      <c r="F561" s="260"/>
      <c r="G561" s="260"/>
      <c r="H561" s="260"/>
      <c r="I561" s="260"/>
      <c r="J561" s="260"/>
      <c r="K561" s="260"/>
      <c r="L561" s="260"/>
      <c r="M561" s="260"/>
      <c r="N561" s="260"/>
      <c r="O561" s="260"/>
      <c r="P561" s="260"/>
      <c r="Q561" s="260"/>
      <c r="R561" s="260"/>
      <c r="S561" s="260"/>
      <c r="T561" s="260"/>
      <c r="U561" s="260"/>
      <c r="V561" s="260"/>
      <c r="W561" s="206"/>
      <c r="X561" s="206"/>
      <c r="Y561" s="206"/>
      <c r="Z561" s="206"/>
      <c r="AA561" s="206"/>
      <c r="AB561" s="206"/>
      <c r="AC561" s="206"/>
      <c r="AD561" s="206"/>
      <c r="AE561" s="206"/>
      <c r="AF561" s="206"/>
      <c r="AG561" s="206"/>
      <c r="AH561" s="206"/>
      <c r="AI561" s="206"/>
      <c r="AJ561" s="206"/>
      <c r="AK561" s="206"/>
      <c r="AL561" s="206"/>
      <c r="AM561" s="206"/>
      <c r="AN561" s="206"/>
      <c r="AO561" s="206"/>
      <c r="AP561" s="206"/>
      <c r="AQ561" s="206"/>
      <c r="AR561" s="206"/>
      <c r="AS561" s="206"/>
      <c r="AT561" s="206"/>
      <c r="AU561" s="206"/>
      <c r="AV561" s="206"/>
      <c r="AW561" s="206"/>
      <c r="AX561" s="206"/>
      <c r="AY561" s="206"/>
      <c r="AZ561" s="206"/>
      <c r="BA561" s="206"/>
      <c r="BB561" s="206"/>
      <c r="BC561" s="206"/>
      <c r="BD561" s="206"/>
      <c r="BE561" s="206"/>
      <c r="BF561" s="206"/>
      <c r="BG561" s="206"/>
      <c r="BH561" s="206"/>
      <c r="BI561" s="206"/>
      <c r="BJ561" s="206"/>
      <c r="BK561" s="206"/>
      <c r="BL561" s="206"/>
      <c r="BM561" s="206"/>
      <c r="BN561" s="206"/>
      <c r="BO561" s="206"/>
      <c r="BP561" s="206"/>
      <c r="BQ561" s="206"/>
      <c r="BR561" s="206"/>
      <c r="BS561" s="206"/>
      <c r="BT561" s="206"/>
      <c r="BU561" s="206"/>
      <c r="BV561" s="206"/>
      <c r="BW561" s="206"/>
      <c r="BX561" s="206"/>
      <c r="BY561" s="206"/>
      <c r="BZ561" s="206"/>
      <c r="CA561" s="206"/>
      <c r="CB561" s="206"/>
      <c r="CC561" s="206"/>
      <c r="CD561" s="206"/>
      <c r="CE561" s="206"/>
      <c r="CF561" s="206"/>
      <c r="CG561" s="206"/>
      <c r="CH561" s="206"/>
      <c r="CI561" s="206"/>
      <c r="CJ561" s="206"/>
      <c r="CK561" s="206"/>
      <c r="CL561" s="206"/>
      <c r="CM561" s="206"/>
      <c r="CN561" s="206"/>
      <c r="CO561" s="206"/>
      <c r="CP561" s="206"/>
      <c r="CQ561" s="206"/>
      <c r="CR561" s="206"/>
      <c r="CS561" s="206"/>
      <c r="CT561" s="206"/>
      <c r="CU561" s="206"/>
      <c r="CV561" s="206"/>
      <c r="CW561" s="206"/>
      <c r="CX561" s="206"/>
      <c r="CY561" s="206"/>
      <c r="CZ561" s="206"/>
      <c r="DA561" s="206"/>
      <c r="DB561" s="206"/>
      <c r="DC561" s="206"/>
      <c r="DD561" s="206"/>
      <c r="DE561" s="206"/>
      <c r="DF561" s="206"/>
      <c r="DG561" s="206"/>
      <c r="DH561" s="206"/>
      <c r="DI561" s="206"/>
      <c r="DJ561" s="206"/>
      <c r="DK561" s="206"/>
      <c r="DL561" s="206"/>
      <c r="DM561" s="206"/>
      <c r="DN561" s="206"/>
      <c r="DO561" s="206"/>
      <c r="DP561" s="206"/>
      <c r="DQ561" s="206"/>
      <c r="DR561" s="206"/>
      <c r="DS561" s="206"/>
      <c r="DT561" s="206"/>
      <c r="DU561" s="206"/>
      <c r="DV561" s="206"/>
      <c r="DW561" s="206"/>
      <c r="DX561" s="206"/>
      <c r="DY561" s="206"/>
      <c r="DZ561" s="206"/>
      <c r="EA561" s="206"/>
      <c r="EB561" s="206"/>
      <c r="EC561" s="206"/>
      <c r="ED561" s="206"/>
      <c r="EE561" s="206"/>
      <c r="EF561" s="206"/>
      <c r="EG561" s="206"/>
      <c r="EH561" s="206"/>
      <c r="EI561" s="206"/>
      <c r="EJ561" s="206"/>
      <c r="EK561" s="206"/>
      <c r="EL561" s="206"/>
      <c r="EM561" s="206"/>
      <c r="EN561" s="206"/>
      <c r="EO561" s="206"/>
      <c r="EP561" s="206"/>
      <c r="EQ561" s="206"/>
      <c r="ER561" s="206"/>
      <c r="ES561" s="206"/>
      <c r="ET561" s="206"/>
      <c r="EU561" s="206"/>
      <c r="EV561" s="206"/>
      <c r="EW561" s="206"/>
      <c r="EX561" s="206"/>
      <c r="EY561" s="206"/>
      <c r="EZ561" s="206"/>
      <c r="FA561" s="206"/>
      <c r="FB561" s="206"/>
      <c r="FC561" s="206"/>
      <c r="FD561" s="206"/>
      <c r="FE561" s="206"/>
      <c r="FF561" s="206"/>
      <c r="FG561" s="206"/>
      <c r="FH561" s="206"/>
      <c r="FI561" s="206"/>
      <c r="FJ561" s="206"/>
      <c r="FK561" s="206"/>
      <c r="FL561" s="206"/>
      <c r="FM561" s="206"/>
      <c r="FN561" s="206"/>
      <c r="FO561" s="206"/>
      <c r="FP561" s="206"/>
      <c r="FQ561" s="206"/>
      <c r="FR561" s="206"/>
      <c r="FS561" s="206"/>
      <c r="FT561" s="206"/>
      <c r="FU561" s="206"/>
      <c r="FV561" s="206"/>
      <c r="FW561" s="206"/>
      <c r="FX561" s="206"/>
      <c r="FY561" s="206"/>
      <c r="FZ561" s="206"/>
      <c r="GA561" s="206"/>
      <c r="GB561" s="206"/>
      <c r="GC561" s="206"/>
      <c r="GD561" s="206"/>
      <c r="GE561" s="206"/>
      <c r="GF561" s="206"/>
      <c r="GG561" s="206"/>
      <c r="GH561" s="206"/>
      <c r="GI561" s="206"/>
      <c r="GJ561" s="206"/>
      <c r="GK561" s="206"/>
      <c r="GL561" s="206"/>
      <c r="GM561" s="206"/>
      <c r="GN561" s="206"/>
      <c r="GO561" s="206"/>
      <c r="GP561" s="206"/>
      <c r="GQ561" s="206"/>
      <c r="GR561" s="206"/>
      <c r="GS561" s="206"/>
      <c r="GT561" s="206"/>
      <c r="GU561" s="206"/>
      <c r="GV561" s="206"/>
      <c r="GW561" s="206"/>
      <c r="GX561" s="206"/>
      <c r="GY561" s="206"/>
      <c r="GZ561" s="206"/>
      <c r="HA561" s="206"/>
      <c r="HB561" s="206"/>
      <c r="HC561" s="206"/>
      <c r="HD561" s="206"/>
      <c r="HE561" s="206"/>
      <c r="HF561" s="206"/>
      <c r="HG561" s="206"/>
      <c r="HH561" s="206"/>
      <c r="HI561" s="206"/>
      <c r="HJ561" s="206"/>
      <c r="HK561" s="206"/>
      <c r="HL561" s="206"/>
      <c r="HM561" s="206"/>
      <c r="HN561" s="206"/>
      <c r="HO561" s="206"/>
      <c r="HP561" s="206"/>
      <c r="HQ561" s="206"/>
      <c r="HR561" s="206"/>
      <c r="HS561" s="206"/>
      <c r="HT561" s="206"/>
      <c r="HU561" s="206"/>
      <c r="HV561" s="206"/>
      <c r="HW561" s="206"/>
      <c r="HX561" s="206"/>
      <c r="HY561" s="206"/>
      <c r="HZ561" s="206"/>
      <c r="IA561" s="206"/>
      <c r="IB561" s="206"/>
      <c r="IC561" s="206"/>
      <c r="ID561" s="206"/>
      <c r="IE561" s="206"/>
      <c r="IF561" s="206"/>
      <c r="IG561" s="206"/>
      <c r="IH561" s="206"/>
      <c r="II561" s="206"/>
      <c r="IJ561" s="206"/>
      <c r="IK561" s="206"/>
      <c r="IL561" s="206"/>
      <c r="IM561" s="206"/>
      <c r="IN561" s="206"/>
      <c r="IO561" s="206"/>
      <c r="IP561" s="206"/>
      <c r="IQ561" s="206"/>
      <c r="IR561" s="206"/>
      <c r="IS561" s="206"/>
      <c r="IT561" s="206"/>
      <c r="IU561" s="206"/>
      <c r="IV561" s="206"/>
      <c r="IW561" s="206"/>
      <c r="IX561" s="206"/>
      <c r="IY561" s="206"/>
      <c r="IZ561" s="206"/>
      <c r="JA561" s="206"/>
      <c r="JB561" s="206"/>
      <c r="JC561" s="206"/>
      <c r="JD561" s="206"/>
      <c r="JE561" s="206"/>
      <c r="JF561" s="206"/>
      <c r="JG561" s="206"/>
      <c r="JH561" s="206"/>
      <c r="JI561" s="206"/>
      <c r="JJ561" s="206"/>
      <c r="JK561" s="206"/>
      <c r="JL561" s="206"/>
      <c r="JM561" s="206"/>
      <c r="JN561" s="206"/>
      <c r="JO561" s="206"/>
      <c r="JP561" s="206"/>
      <c r="JQ561" s="206"/>
      <c r="JR561" s="206"/>
      <c r="JS561" s="206"/>
      <c r="JT561" s="206"/>
      <c r="JU561" s="206"/>
      <c r="JV561" s="206"/>
      <c r="JW561" s="206"/>
      <c r="JX561" s="206"/>
      <c r="JY561" s="206"/>
      <c r="JZ561" s="206"/>
      <c r="KA561" s="206"/>
      <c r="KB561" s="206"/>
      <c r="KC561" s="206"/>
      <c r="KD561" s="206"/>
      <c r="KE561" s="206"/>
      <c r="KF561" s="206"/>
      <c r="KG561" s="206"/>
      <c r="KH561" s="206"/>
      <c r="KI561" s="206"/>
      <c r="KJ561" s="206"/>
      <c r="KK561" s="206"/>
      <c r="KL561" s="206"/>
      <c r="KM561" s="206"/>
      <c r="KN561" s="206"/>
      <c r="KO561" s="206"/>
      <c r="KP561" s="206"/>
      <c r="KQ561" s="206"/>
      <c r="KR561" s="206"/>
      <c r="KS561" s="206"/>
      <c r="KT561" s="206"/>
      <c r="KU561" s="206"/>
      <c r="KV561" s="206"/>
      <c r="KW561" s="206"/>
      <c r="KX561" s="206"/>
      <c r="KY561" s="206"/>
      <c r="KZ561" s="206"/>
      <c r="LA561" s="206"/>
      <c r="LB561" s="206"/>
      <c r="LC561" s="206"/>
      <c r="LD561" s="206"/>
      <c r="LE561" s="206"/>
      <c r="LF561" s="206"/>
      <c r="LG561" s="206"/>
      <c r="LH561" s="206"/>
      <c r="LI561" s="206"/>
      <c r="LJ561" s="206"/>
      <c r="LK561" s="206"/>
      <c r="LL561" s="206"/>
      <c r="LM561" s="206"/>
      <c r="LN561" s="206"/>
      <c r="LO561" s="206"/>
      <c r="LP561" s="206"/>
      <c r="LQ561" s="206"/>
      <c r="LR561" s="206"/>
      <c r="LS561" s="206"/>
      <c r="LT561" s="206"/>
      <c r="LU561" s="206"/>
      <c r="LV561" s="206"/>
      <c r="LW561" s="206"/>
      <c r="LX561" s="206"/>
      <c r="LY561" s="206"/>
      <c r="LZ561" s="206"/>
      <c r="MA561" s="206"/>
      <c r="MB561" s="206"/>
      <c r="MC561" s="206"/>
      <c r="MD561" s="206"/>
      <c r="ME561" s="206"/>
      <c r="MF561" s="206"/>
      <c r="MG561" s="206"/>
      <c r="MH561" s="206"/>
      <c r="MI561" s="206"/>
      <c r="MJ561" s="206"/>
      <c r="MK561" s="206"/>
      <c r="ML561" s="206"/>
      <c r="MM561" s="206"/>
      <c r="MN561" s="206"/>
      <c r="MO561" s="206"/>
      <c r="MP561" s="206"/>
      <c r="MQ561" s="206"/>
      <c r="MR561" s="206"/>
      <c r="MS561" s="206"/>
      <c r="MT561" s="206"/>
      <c r="MU561" s="206"/>
      <c r="MV561" s="206"/>
      <c r="MW561" s="206"/>
      <c r="MX561" s="206"/>
      <c r="MY561" s="206"/>
      <c r="MZ561" s="206"/>
      <c r="NA561" s="206"/>
      <c r="NB561" s="206"/>
      <c r="NC561" s="206"/>
      <c r="ND561" s="206"/>
      <c r="NE561" s="206"/>
      <c r="NF561" s="206"/>
      <c r="NG561" s="206"/>
      <c r="NH561" s="206"/>
      <c r="NI561" s="206"/>
      <c r="NJ561" s="206"/>
      <c r="NK561" s="206"/>
      <c r="NL561" s="206"/>
      <c r="NM561" s="206"/>
      <c r="NN561" s="206"/>
      <c r="NO561" s="206"/>
      <c r="NP561" s="206"/>
      <c r="NQ561" s="206"/>
      <c r="NR561" s="206"/>
      <c r="NS561" s="206"/>
      <c r="NT561" s="206"/>
      <c r="NU561" s="206"/>
      <c r="NV561" s="206"/>
      <c r="NW561" s="206"/>
      <c r="NX561" s="206"/>
      <c r="NY561" s="206"/>
      <c r="NZ561" s="206"/>
      <c r="OA561" s="206"/>
      <c r="OB561" s="206"/>
      <c r="OC561" s="206"/>
      <c r="OD561" s="206"/>
      <c r="OE561" s="206"/>
      <c r="OF561" s="206"/>
      <c r="OG561" s="206"/>
      <c r="OH561" s="206"/>
      <c r="OI561" s="206"/>
      <c r="OJ561" s="206"/>
      <c r="OK561" s="206"/>
      <c r="OL561" s="206"/>
      <c r="OM561" s="206"/>
      <c r="ON561" s="206"/>
      <c r="OO561" s="206"/>
      <c r="OP561" s="206"/>
      <c r="OQ561" s="206"/>
      <c r="OR561" s="206"/>
      <c r="OS561" s="206"/>
      <c r="OT561" s="206"/>
      <c r="OU561" s="206"/>
      <c r="OV561" s="206"/>
      <c r="OW561" s="206"/>
      <c r="OX561" s="206"/>
      <c r="OY561" s="206"/>
      <c r="OZ561" s="206"/>
      <c r="PA561" s="206"/>
      <c r="PB561" s="206"/>
      <c r="PC561" s="206"/>
      <c r="PD561" s="206"/>
      <c r="PE561" s="206"/>
      <c r="PF561" s="206"/>
      <c r="PG561" s="206"/>
      <c r="PH561" s="206"/>
      <c r="PI561" s="206"/>
      <c r="PJ561" s="206"/>
      <c r="PK561" s="206"/>
      <c r="PL561" s="206"/>
      <c r="PM561" s="206"/>
      <c r="PN561" s="206"/>
      <c r="PO561" s="206"/>
      <c r="PP561" s="206"/>
      <c r="PQ561" s="206"/>
      <c r="PR561" s="206"/>
      <c r="PS561" s="206"/>
      <c r="PT561" s="206"/>
      <c r="PU561" s="206"/>
      <c r="PV561" s="206"/>
      <c r="PW561" s="206"/>
      <c r="PX561" s="206"/>
      <c r="PY561" s="206"/>
      <c r="PZ561" s="206"/>
      <c r="QA561" s="206"/>
      <c r="QB561" s="206"/>
      <c r="QC561" s="206"/>
      <c r="QD561" s="206"/>
      <c r="QE561" s="206"/>
      <c r="QF561" s="206"/>
      <c r="QG561" s="206"/>
      <c r="QH561" s="206"/>
      <c r="QI561" s="206"/>
      <c r="QJ561" s="206"/>
      <c r="QK561" s="206"/>
      <c r="QL561" s="206"/>
      <c r="QM561" s="206"/>
      <c r="QN561" s="206"/>
      <c r="QO561" s="206"/>
      <c r="QP561" s="206"/>
      <c r="QQ561" s="206"/>
      <c r="QR561" s="206"/>
      <c r="QS561" s="206"/>
      <c r="QT561" s="206"/>
      <c r="QU561" s="206"/>
      <c r="QV561" s="206"/>
      <c r="QW561" s="206"/>
      <c r="QX561" s="206"/>
      <c r="QY561" s="206"/>
      <c r="QZ561" s="206"/>
      <c r="RA561" s="206"/>
      <c r="RB561" s="206"/>
      <c r="RC561" s="206"/>
      <c r="RD561" s="206"/>
      <c r="RE561" s="206"/>
      <c r="RF561" s="206"/>
      <c r="RG561" s="206"/>
      <c r="RH561" s="206"/>
      <c r="RI561" s="206"/>
      <c r="RJ561" s="206"/>
      <c r="RK561" s="206"/>
      <c r="RL561" s="206"/>
      <c r="RM561" s="206"/>
      <c r="RN561" s="206"/>
      <c r="RO561" s="206"/>
      <c r="RP561" s="206"/>
      <c r="RQ561" s="206"/>
      <c r="RR561" s="206"/>
      <c r="RS561" s="206"/>
      <c r="RT561" s="206"/>
      <c r="RU561" s="206"/>
      <c r="RV561" s="206"/>
      <c r="RW561" s="206"/>
      <c r="RX561" s="206"/>
      <c r="RY561" s="206"/>
      <c r="RZ561" s="206"/>
      <c r="SA561" s="206"/>
      <c r="SB561" s="206"/>
      <c r="SC561" s="206"/>
      <c r="SD561" s="206"/>
      <c r="SE561" s="206"/>
      <c r="SF561" s="206"/>
      <c r="SG561" s="206"/>
      <c r="SH561" s="206"/>
      <c r="SI561" s="206"/>
      <c r="SJ561" s="206"/>
      <c r="SK561" s="206"/>
      <c r="SL561" s="206"/>
      <c r="SM561" s="206"/>
      <c r="SN561" s="206"/>
      <c r="SO561" s="206"/>
      <c r="SP561" s="206"/>
      <c r="SQ561" s="206"/>
      <c r="SR561" s="206"/>
      <c r="SS561" s="206"/>
      <c r="ST561" s="206"/>
      <c r="SU561" s="206"/>
      <c r="SV561" s="206"/>
      <c r="SW561" s="206"/>
      <c r="SX561" s="206"/>
      <c r="SY561" s="206"/>
      <c r="SZ561" s="206"/>
      <c r="TA561" s="206"/>
      <c r="TB561" s="206"/>
      <c r="TC561" s="206"/>
      <c r="TD561" s="206"/>
      <c r="TE561" s="206"/>
      <c r="TF561" s="206"/>
      <c r="TG561" s="206"/>
      <c r="TH561" s="206"/>
      <c r="TI561" s="206"/>
      <c r="TJ561" s="206"/>
      <c r="TK561" s="206"/>
      <c r="TL561" s="206"/>
      <c r="TM561" s="206"/>
      <c r="TN561" s="206"/>
      <c r="TO561" s="206"/>
      <c r="TP561" s="206"/>
      <c r="TQ561" s="206"/>
      <c r="TR561" s="206"/>
      <c r="TS561" s="206"/>
      <c r="TT561" s="206"/>
      <c r="TU561" s="206"/>
      <c r="TV561" s="206"/>
      <c r="TW561" s="206"/>
      <c r="TX561" s="206"/>
      <c r="TY561" s="206"/>
      <c r="TZ561" s="206"/>
      <c r="UA561" s="206"/>
      <c r="UB561" s="206"/>
      <c r="UC561" s="206"/>
      <c r="UD561" s="206"/>
      <c r="UE561" s="206"/>
      <c r="UF561" s="206"/>
      <c r="UG561" s="206"/>
      <c r="UH561" s="206"/>
      <c r="UI561" s="206"/>
      <c r="UJ561" s="206"/>
      <c r="UK561" s="206"/>
      <c r="UL561" s="206"/>
      <c r="UM561" s="206"/>
      <c r="UN561" s="206"/>
      <c r="UO561" s="206"/>
      <c r="UP561" s="206"/>
      <c r="UQ561" s="206"/>
      <c r="UR561" s="206"/>
      <c r="US561" s="206"/>
      <c r="UT561" s="206"/>
      <c r="UU561" s="206"/>
      <c r="UV561" s="206"/>
      <c r="UW561" s="206"/>
      <c r="UX561" s="206"/>
      <c r="UY561" s="206"/>
      <c r="UZ561" s="206"/>
      <c r="VA561" s="206"/>
      <c r="VB561" s="206"/>
      <c r="VC561" s="206"/>
      <c r="VD561" s="206"/>
      <c r="VE561" s="206"/>
      <c r="VF561" s="206"/>
      <c r="VG561" s="206"/>
      <c r="VH561" s="206"/>
      <c r="VI561" s="206"/>
      <c r="VJ561" s="206"/>
      <c r="VK561" s="206"/>
      <c r="VL561" s="206"/>
      <c r="VM561" s="206"/>
      <c r="VN561" s="206"/>
      <c r="VO561" s="206"/>
      <c r="VP561" s="206"/>
      <c r="VQ561" s="206"/>
      <c r="VR561" s="206"/>
      <c r="VS561" s="206"/>
      <c r="VT561" s="206"/>
      <c r="VU561" s="206"/>
      <c r="VV561" s="206"/>
      <c r="VW561" s="206"/>
      <c r="VX561" s="206"/>
      <c r="VY561" s="206"/>
      <c r="VZ561" s="206"/>
      <c r="WA561" s="206"/>
      <c r="WB561" s="206"/>
      <c r="WC561" s="206"/>
      <c r="WD561" s="206"/>
      <c r="WE561" s="206"/>
      <c r="WF561" s="206"/>
      <c r="WG561" s="206"/>
      <c r="WH561" s="206"/>
      <c r="WI561" s="206"/>
      <c r="WJ561" s="206"/>
      <c r="WK561" s="206"/>
      <c r="WL561" s="206"/>
      <c r="WM561" s="206"/>
      <c r="WN561" s="206"/>
      <c r="WO561" s="206"/>
      <c r="WP561" s="206"/>
      <c r="WQ561" s="206"/>
      <c r="WR561" s="206"/>
      <c r="WS561" s="206"/>
      <c r="WT561" s="206"/>
      <c r="WU561" s="206"/>
      <c r="WV561" s="206"/>
      <c r="WW561" s="206"/>
      <c r="WX561" s="206"/>
      <c r="WY561" s="206"/>
      <c r="WZ561" s="206"/>
      <c r="XA561" s="206"/>
      <c r="XB561" s="206"/>
      <c r="XC561" s="206"/>
      <c r="XD561" s="206"/>
      <c r="XE561" s="206"/>
      <c r="XF561" s="206"/>
      <c r="XG561" s="206"/>
      <c r="XH561" s="206"/>
      <c r="XI561" s="206"/>
      <c r="XJ561" s="206"/>
      <c r="XK561" s="206"/>
      <c r="XL561" s="206"/>
      <c r="XM561" s="206"/>
      <c r="XN561" s="206"/>
      <c r="XO561" s="206"/>
      <c r="XP561" s="206"/>
      <c r="XQ561" s="206"/>
      <c r="XR561" s="206"/>
      <c r="XS561" s="206"/>
      <c r="XT561" s="206"/>
      <c r="XU561" s="206"/>
      <c r="XV561" s="206"/>
      <c r="XW561" s="206"/>
      <c r="XX561" s="206"/>
      <c r="XY561" s="206"/>
      <c r="XZ561" s="206"/>
      <c r="YA561" s="206"/>
      <c r="YB561" s="206"/>
      <c r="YC561" s="206"/>
      <c r="YD561" s="206"/>
      <c r="YE561" s="206"/>
      <c r="YF561" s="206"/>
      <c r="YG561" s="206"/>
      <c r="YH561" s="206"/>
      <c r="YI561" s="206"/>
      <c r="YJ561" s="206"/>
      <c r="YK561" s="206"/>
      <c r="YL561" s="206"/>
      <c r="YM561" s="206"/>
      <c r="YN561" s="206"/>
      <c r="YO561" s="206"/>
      <c r="YP561" s="206"/>
      <c r="YQ561" s="206"/>
      <c r="YR561" s="206"/>
      <c r="YS561" s="206"/>
      <c r="YT561" s="206"/>
      <c r="YU561" s="206"/>
      <c r="YV561" s="206"/>
      <c r="YW561" s="206"/>
      <c r="YX561" s="206"/>
      <c r="YY561" s="206"/>
      <c r="YZ561" s="206"/>
      <c r="ZA561" s="206"/>
      <c r="ZB561" s="206"/>
      <c r="ZC561" s="206"/>
      <c r="ZD561" s="206"/>
      <c r="ZE561" s="206"/>
      <c r="ZF561" s="206"/>
      <c r="ZG561" s="206"/>
      <c r="ZH561" s="206"/>
      <c r="ZI561" s="206"/>
      <c r="ZJ561" s="206"/>
      <c r="ZK561" s="206"/>
      <c r="ZL561" s="206"/>
      <c r="ZM561" s="206"/>
      <c r="ZN561" s="206"/>
      <c r="ZO561" s="206"/>
      <c r="ZP561" s="206"/>
      <c r="ZQ561" s="206"/>
      <c r="ZR561" s="206"/>
      <c r="ZS561" s="206"/>
      <c r="ZT561" s="206"/>
      <c r="ZU561" s="206"/>
      <c r="ZV561" s="206"/>
      <c r="ZW561" s="206"/>
      <c r="ZX561" s="206"/>
      <c r="ZY561" s="206"/>
      <c r="ZZ561" s="206"/>
      <c r="AAA561" s="206"/>
      <c r="AAB561" s="206"/>
      <c r="AAC561" s="206"/>
      <c r="AAD561" s="206"/>
      <c r="AAE561" s="206"/>
      <c r="AAF561" s="206"/>
      <c r="AAG561" s="206"/>
      <c r="AAH561" s="206"/>
      <c r="AAI561" s="206"/>
      <c r="AAJ561" s="206"/>
      <c r="AAK561" s="206"/>
      <c r="AAL561" s="206"/>
      <c r="AAM561" s="206"/>
      <c r="AAN561" s="206"/>
      <c r="AAO561" s="206"/>
      <c r="AAP561" s="206"/>
      <c r="AAQ561" s="206"/>
      <c r="AAR561" s="206"/>
      <c r="AAS561" s="206"/>
      <c r="AAT561" s="206"/>
      <c r="AAU561" s="206"/>
      <c r="AAV561" s="206"/>
      <c r="AAW561" s="206"/>
      <c r="AAX561" s="206"/>
      <c r="AAY561" s="206"/>
      <c r="AAZ561" s="206"/>
      <c r="ABA561" s="206"/>
      <c r="ABB561" s="206"/>
      <c r="ABC561" s="206"/>
      <c r="ABD561" s="206"/>
      <c r="ABE561" s="206"/>
      <c r="ABF561" s="206"/>
      <c r="ABG561" s="206"/>
      <c r="ABH561" s="206"/>
      <c r="ABI561" s="206"/>
      <c r="ABJ561" s="206"/>
      <c r="ABK561" s="206"/>
      <c r="ABL561" s="206"/>
      <c r="ABM561" s="206"/>
      <c r="ABN561" s="206"/>
      <c r="ABO561" s="206"/>
      <c r="ABP561" s="206"/>
      <c r="ABQ561" s="206"/>
      <c r="ABR561" s="206"/>
      <c r="ABS561" s="206"/>
      <c r="ABT561" s="206"/>
      <c r="ABU561" s="206"/>
      <c r="ABV561" s="206"/>
      <c r="ABW561" s="206"/>
      <c r="ABX561" s="206"/>
      <c r="ABY561" s="206"/>
      <c r="ABZ561" s="206"/>
      <c r="ACA561" s="206"/>
      <c r="ACB561" s="206"/>
      <c r="ACC561" s="206"/>
      <c r="ACD561" s="206"/>
      <c r="ACE561" s="206"/>
      <c r="ACF561" s="206"/>
      <c r="ACG561" s="206"/>
      <c r="ACH561" s="206"/>
      <c r="ACI561" s="206"/>
      <c r="ACJ561" s="206"/>
      <c r="ACK561" s="206"/>
      <c r="ACL561" s="206"/>
      <c r="ACM561" s="206"/>
      <c r="ACN561" s="206"/>
      <c r="ACO561" s="206"/>
      <c r="ACP561" s="206"/>
      <c r="ACQ561" s="206"/>
      <c r="ACR561" s="206"/>
      <c r="ACS561" s="206"/>
      <c r="ACT561" s="206"/>
      <c r="ACU561" s="206"/>
      <c r="ACV561" s="206"/>
      <c r="ACW561" s="206"/>
      <c r="ACX561" s="206"/>
      <c r="ACY561" s="206"/>
      <c r="ACZ561" s="206"/>
      <c r="ADA561" s="206"/>
      <c r="ADB561" s="206"/>
      <c r="ADC561" s="206"/>
      <c r="ADD561" s="206"/>
      <c r="ADE561" s="206"/>
      <c r="ADF561" s="206"/>
      <c r="ADG561" s="206"/>
      <c r="ADH561" s="206"/>
      <c r="ADI561" s="206"/>
      <c r="ADJ561" s="206"/>
      <c r="ADK561" s="206"/>
      <c r="ADL561" s="206"/>
      <c r="ADM561" s="206"/>
      <c r="ADN561" s="206"/>
      <c r="ADO561" s="206"/>
      <c r="ADP561" s="206"/>
      <c r="ADQ561" s="206"/>
      <c r="ADR561" s="206"/>
      <c r="ADS561" s="206"/>
      <c r="ADT561" s="206"/>
      <c r="ADU561" s="206"/>
      <c r="ADV561" s="206"/>
      <c r="ADW561" s="206"/>
      <c r="ADX561" s="206"/>
      <c r="ADY561" s="206"/>
      <c r="ADZ561" s="206"/>
      <c r="AEA561" s="206"/>
      <c r="AEB561" s="206"/>
      <c r="AEC561" s="206"/>
      <c r="AED561" s="206"/>
      <c r="AEE561" s="206"/>
      <c r="AEF561" s="206"/>
      <c r="AEG561" s="206"/>
      <c r="AEH561" s="206"/>
      <c r="AEI561" s="206"/>
      <c r="AEJ561" s="206"/>
      <c r="AEK561" s="206"/>
      <c r="AEL561" s="206"/>
      <c r="AEM561" s="206"/>
      <c r="AEN561" s="206"/>
      <c r="AEO561" s="206"/>
      <c r="AEP561" s="206"/>
      <c r="AEQ561" s="206"/>
      <c r="AER561" s="206"/>
      <c r="AES561" s="206"/>
      <c r="AET561" s="206"/>
      <c r="AEU561" s="206"/>
      <c r="AEV561" s="206"/>
      <c r="AEW561" s="206"/>
      <c r="AEX561" s="206"/>
      <c r="AEY561" s="206"/>
      <c r="AEZ561" s="206"/>
      <c r="AFA561" s="206"/>
      <c r="AFB561" s="206"/>
      <c r="AFC561" s="206"/>
      <c r="AFD561" s="206"/>
      <c r="AFE561" s="206"/>
      <c r="AFF561" s="206"/>
      <c r="AFG561" s="206"/>
      <c r="AFH561" s="206"/>
      <c r="AFI561" s="206"/>
      <c r="AFJ561" s="206"/>
      <c r="AFK561" s="206"/>
      <c r="AFL561" s="206"/>
      <c r="AFM561" s="206"/>
      <c r="AFN561" s="206"/>
      <c r="AFO561" s="206"/>
      <c r="AFP561" s="206"/>
      <c r="AFQ561" s="206"/>
      <c r="AFR561" s="206"/>
      <c r="AFS561" s="206"/>
      <c r="AFT561" s="206"/>
      <c r="AFU561" s="206"/>
      <c r="AFV561" s="206"/>
      <c r="AFW561" s="206"/>
      <c r="AFX561" s="206"/>
      <c r="AFY561" s="206"/>
      <c r="AFZ561" s="206"/>
      <c r="AGA561" s="206"/>
      <c r="AGB561" s="206"/>
      <c r="AGC561" s="206"/>
      <c r="AGD561" s="206"/>
      <c r="AGE561" s="206"/>
      <c r="AGF561" s="206"/>
      <c r="AGG561" s="206"/>
      <c r="AGH561" s="206"/>
      <c r="AGI561" s="206"/>
      <c r="AGJ561" s="206"/>
      <c r="AGK561" s="206"/>
      <c r="AGL561" s="206"/>
      <c r="AGM561" s="206"/>
      <c r="AGN561" s="206"/>
      <c r="AGO561" s="206"/>
      <c r="AGP561" s="206"/>
      <c r="AGQ561" s="206"/>
      <c r="AGR561" s="206"/>
      <c r="AGS561" s="206"/>
      <c r="AGT561" s="206"/>
      <c r="AGU561" s="206"/>
      <c r="AGV561" s="206"/>
      <c r="AGW561" s="206"/>
      <c r="AGX561" s="206"/>
      <c r="AGY561" s="206"/>
      <c r="AGZ561" s="206"/>
      <c r="AHA561" s="206"/>
      <c r="AHB561" s="206"/>
      <c r="AHC561" s="206"/>
      <c r="AHD561" s="206"/>
      <c r="AHE561" s="206"/>
      <c r="AHF561" s="206"/>
      <c r="AHG561" s="206"/>
      <c r="AHH561" s="206"/>
      <c r="AHI561" s="206"/>
      <c r="AHJ561" s="206"/>
      <c r="AHK561" s="206"/>
      <c r="AHL561" s="206"/>
      <c r="AHM561" s="206"/>
      <c r="AHN561" s="206"/>
      <c r="AHO561" s="206"/>
      <c r="AHP561" s="206"/>
      <c r="AHQ561" s="206"/>
      <c r="AHR561" s="206"/>
      <c r="AHS561" s="206"/>
      <c r="AHT561" s="206"/>
      <c r="AHU561" s="206"/>
      <c r="AHV561" s="206"/>
      <c r="AHW561" s="206"/>
      <c r="AHX561" s="206"/>
      <c r="AHY561" s="206"/>
      <c r="AHZ561" s="206"/>
      <c r="AIA561" s="206"/>
      <c r="AIB561" s="206"/>
      <c r="AIC561" s="206"/>
      <c r="AID561" s="206"/>
      <c r="AIE561" s="206"/>
      <c r="AIF561" s="206"/>
      <c r="AIG561" s="206"/>
      <c r="AIH561" s="206"/>
      <c r="AII561" s="206"/>
      <c r="AIJ561" s="206"/>
      <c r="AIK561" s="206"/>
      <c r="AIL561" s="206"/>
      <c r="AIM561" s="206"/>
      <c r="AIN561" s="206"/>
      <c r="AIO561" s="206"/>
      <c r="AIP561" s="206"/>
      <c r="AIQ561" s="206"/>
      <c r="AIR561" s="206"/>
      <c r="AIS561" s="206"/>
      <c r="AIT561" s="206"/>
      <c r="AIU561" s="206"/>
      <c r="AIV561" s="206"/>
      <c r="AIW561" s="206"/>
      <c r="AIX561" s="206"/>
      <c r="AIY561" s="206"/>
      <c r="AIZ561" s="206"/>
      <c r="AJA561" s="206"/>
      <c r="AJB561" s="206"/>
      <c r="AJC561" s="206"/>
      <c r="AJD561" s="206"/>
      <c r="AJE561" s="206"/>
      <c r="AJF561" s="206"/>
      <c r="AJG561" s="206"/>
      <c r="AJH561" s="206"/>
      <c r="AJI561" s="206"/>
      <c r="AJJ561" s="206"/>
      <c r="AJK561" s="206"/>
      <c r="AJL561" s="206"/>
      <c r="AJM561" s="206"/>
      <c r="AJN561" s="206"/>
      <c r="AJO561" s="206"/>
      <c r="AJP561" s="206"/>
      <c r="AJQ561" s="206"/>
      <c r="AJR561" s="206"/>
      <c r="AJS561" s="206"/>
      <c r="AJT561" s="206"/>
      <c r="AJU561" s="206"/>
      <c r="AJV561" s="206"/>
      <c r="AJW561" s="206"/>
      <c r="AJX561" s="206"/>
      <c r="AJY561" s="206"/>
      <c r="AJZ561" s="206"/>
      <c r="AKA561" s="206"/>
      <c r="AKB561" s="206"/>
      <c r="AKC561" s="206"/>
      <c r="AKD561" s="206"/>
      <c r="AKE561" s="206"/>
      <c r="AKF561" s="206"/>
      <c r="AKG561" s="206"/>
      <c r="AKH561" s="206"/>
      <c r="AKI561" s="206"/>
      <c r="AKJ561" s="206"/>
      <c r="AKK561" s="206"/>
      <c r="AKL561" s="206"/>
      <c r="AKM561" s="206"/>
      <c r="AKN561" s="206"/>
      <c r="AKO561" s="206"/>
      <c r="AKP561" s="206"/>
      <c r="AKQ561" s="206"/>
      <c r="AKR561" s="206"/>
      <c r="AKS561" s="206"/>
      <c r="AKT561" s="206"/>
      <c r="AKU561" s="206"/>
      <c r="AKV561" s="206"/>
      <c r="AKW561" s="206"/>
      <c r="AKX561" s="206"/>
      <c r="AKY561" s="206"/>
      <c r="AKZ561" s="206"/>
      <c r="ALA561" s="206"/>
      <c r="ALB561" s="206"/>
      <c r="ALC561" s="206"/>
      <c r="ALD561" s="206"/>
      <c r="ALE561" s="206"/>
      <c r="ALF561" s="206"/>
      <c r="ALG561" s="206"/>
      <c r="ALH561" s="206"/>
      <c r="ALI561" s="206"/>
      <c r="ALJ561" s="206"/>
      <c r="ALK561" s="206"/>
      <c r="ALL561" s="206"/>
      <c r="ALM561" s="206"/>
      <c r="ALN561" s="206"/>
      <c r="ALO561" s="206"/>
      <c r="ALP561" s="206"/>
      <c r="ALQ561" s="206"/>
      <c r="ALR561" s="206"/>
      <c r="ALS561" s="206"/>
      <c r="ALT561" s="206"/>
      <c r="ALU561" s="206"/>
      <c r="ALV561" s="206"/>
      <c r="ALW561" s="206"/>
      <c r="ALX561" s="206"/>
      <c r="ALY561" s="206"/>
      <c r="ALZ561" s="206"/>
      <c r="AMA561" s="206"/>
      <c r="AMB561" s="206"/>
      <c r="AMC561" s="206"/>
      <c r="AMD561" s="206"/>
      <c r="AME561" s="206"/>
      <c r="AMF561" s="206"/>
      <c r="AMG561" s="206"/>
      <c r="AMH561" s="206"/>
      <c r="AMI561" s="206"/>
      <c r="AMJ561" s="206"/>
      <c r="AMK561" s="206"/>
    </row>
    <row r="562" spans="1:1025" s="226" customFormat="1" ht="30.75" customHeight="1">
      <c r="A562" s="243" t="s">
        <v>470</v>
      </c>
      <c r="B562" s="243"/>
      <c r="C562" s="243"/>
      <c r="D562" s="243"/>
      <c r="E562" s="243"/>
      <c r="F562" s="243"/>
      <c r="G562" s="243"/>
      <c r="H562" s="243"/>
      <c r="I562" s="243"/>
      <c r="J562" s="243"/>
      <c r="K562" s="243"/>
      <c r="L562" s="243"/>
      <c r="M562" s="243"/>
      <c r="N562" s="243"/>
      <c r="O562" s="243"/>
      <c r="P562" s="243"/>
      <c r="Q562" s="243"/>
      <c r="R562" s="243"/>
      <c r="S562" s="243"/>
      <c r="T562" s="243"/>
      <c r="U562" s="243"/>
      <c r="V562" s="225"/>
      <c r="W562" s="225"/>
      <c r="X562" s="225"/>
      <c r="Y562" s="225"/>
      <c r="Z562" s="225"/>
      <c r="AA562" s="225"/>
      <c r="AB562" s="225"/>
      <c r="AC562" s="225"/>
      <c r="AD562" s="225"/>
      <c r="AE562" s="225"/>
      <c r="AF562" s="225"/>
      <c r="AG562" s="225"/>
      <c r="AH562" s="225"/>
      <c r="AI562" s="225"/>
      <c r="AJ562" s="225"/>
      <c r="AK562" s="225"/>
      <c r="AL562" s="225"/>
      <c r="AM562" s="225"/>
      <c r="AN562" s="225"/>
      <c r="AO562" s="225"/>
      <c r="AP562" s="225"/>
      <c r="AQ562" s="225"/>
      <c r="AR562" s="225"/>
      <c r="AS562" s="225"/>
      <c r="AT562" s="225"/>
      <c r="AU562" s="225"/>
      <c r="AV562" s="225"/>
      <c r="AW562" s="225"/>
      <c r="AX562" s="225"/>
      <c r="AY562" s="225"/>
      <c r="AZ562" s="225"/>
      <c r="BA562" s="225"/>
      <c r="BB562" s="225"/>
      <c r="BC562" s="225"/>
      <c r="BD562" s="225"/>
      <c r="BE562" s="225"/>
      <c r="BF562" s="225"/>
      <c r="BG562" s="225"/>
      <c r="BH562" s="225"/>
      <c r="BI562" s="225"/>
      <c r="BJ562" s="225"/>
      <c r="BK562" s="225"/>
      <c r="BL562" s="225"/>
      <c r="BM562" s="225"/>
      <c r="BN562" s="225"/>
      <c r="BO562" s="225"/>
      <c r="BP562" s="225"/>
      <c r="BQ562" s="225"/>
      <c r="BR562" s="225"/>
      <c r="BS562" s="225"/>
      <c r="BT562" s="225"/>
      <c r="BU562" s="225"/>
      <c r="BV562" s="225"/>
      <c r="BW562" s="225"/>
      <c r="BX562" s="225"/>
      <c r="BY562" s="225"/>
      <c r="BZ562" s="225"/>
      <c r="CA562" s="225"/>
      <c r="CB562" s="225"/>
      <c r="CC562" s="225"/>
      <c r="CD562" s="225"/>
      <c r="CE562" s="225"/>
      <c r="CF562" s="225"/>
      <c r="CG562" s="225"/>
      <c r="CH562" s="225"/>
      <c r="CI562" s="225"/>
      <c r="CJ562" s="225"/>
      <c r="CK562" s="225"/>
      <c r="CL562" s="225"/>
      <c r="CM562" s="225"/>
      <c r="CN562" s="225"/>
      <c r="CO562" s="225"/>
      <c r="CP562" s="225"/>
      <c r="CQ562" s="225"/>
      <c r="CR562" s="225"/>
      <c r="CS562" s="225"/>
      <c r="CT562" s="225"/>
      <c r="CU562" s="225"/>
      <c r="CV562" s="225"/>
      <c r="CW562" s="225"/>
      <c r="CX562" s="225"/>
      <c r="CY562" s="225"/>
      <c r="CZ562" s="225"/>
      <c r="DA562" s="225"/>
      <c r="DB562" s="225"/>
      <c r="DC562" s="225"/>
      <c r="DD562" s="225"/>
      <c r="DE562" s="225"/>
      <c r="DF562" s="225"/>
      <c r="DG562" s="225"/>
      <c r="DH562" s="225"/>
      <c r="DI562" s="225"/>
      <c r="DJ562" s="225"/>
      <c r="DK562" s="225"/>
      <c r="DL562" s="225"/>
      <c r="DM562" s="225"/>
      <c r="DN562" s="225"/>
      <c r="DO562" s="225"/>
      <c r="DP562" s="225"/>
      <c r="DQ562" s="225"/>
      <c r="DR562" s="225"/>
      <c r="DS562" s="225"/>
      <c r="DT562" s="225"/>
      <c r="DU562" s="225"/>
      <c r="DV562" s="225"/>
      <c r="DW562" s="225"/>
      <c r="DX562" s="225"/>
      <c r="DY562" s="225"/>
      <c r="DZ562" s="225"/>
      <c r="EA562" s="225"/>
      <c r="EB562" s="225"/>
      <c r="EC562" s="225"/>
      <c r="ED562" s="225"/>
      <c r="EE562" s="225"/>
      <c r="EF562" s="225"/>
      <c r="EG562" s="225"/>
      <c r="EH562" s="225"/>
      <c r="EI562" s="225"/>
      <c r="EJ562" s="225"/>
      <c r="EK562" s="225"/>
      <c r="EL562" s="225"/>
      <c r="EM562" s="225"/>
      <c r="EN562" s="225"/>
      <c r="EO562" s="225"/>
      <c r="EP562" s="225"/>
      <c r="EQ562" s="225"/>
      <c r="ER562" s="225"/>
      <c r="ES562" s="225"/>
      <c r="ET562" s="225"/>
      <c r="EU562" s="225"/>
      <c r="EV562" s="225"/>
      <c r="EW562" s="225"/>
      <c r="EX562" s="225"/>
      <c r="EY562" s="225"/>
      <c r="EZ562" s="225"/>
      <c r="FA562" s="225"/>
      <c r="FB562" s="225"/>
      <c r="FC562" s="225"/>
      <c r="FD562" s="225"/>
      <c r="FE562" s="225"/>
      <c r="FF562" s="225"/>
      <c r="FG562" s="225"/>
      <c r="FH562" s="225"/>
      <c r="FI562" s="225"/>
      <c r="FJ562" s="225"/>
      <c r="FK562" s="225"/>
      <c r="FL562" s="225"/>
      <c r="FM562" s="225"/>
      <c r="FN562" s="225"/>
      <c r="FO562" s="225"/>
      <c r="FP562" s="225"/>
      <c r="FQ562" s="225"/>
      <c r="FR562" s="225"/>
      <c r="FS562" s="225"/>
      <c r="FT562" s="225"/>
      <c r="FU562" s="225"/>
      <c r="FV562" s="225"/>
      <c r="FW562" s="225"/>
      <c r="FX562" s="225"/>
      <c r="FY562" s="225"/>
      <c r="FZ562" s="225"/>
      <c r="GA562" s="225"/>
      <c r="GB562" s="225"/>
      <c r="GC562" s="225"/>
      <c r="GD562" s="225"/>
      <c r="GE562" s="225"/>
      <c r="GF562" s="225"/>
      <c r="GG562" s="225"/>
      <c r="GH562" s="225"/>
      <c r="GI562" s="225"/>
      <c r="GJ562" s="225"/>
      <c r="GK562" s="225"/>
      <c r="GL562" s="225"/>
      <c r="GM562" s="225"/>
      <c r="GN562" s="225"/>
      <c r="GO562" s="225"/>
      <c r="GP562" s="225"/>
      <c r="GQ562" s="225"/>
      <c r="GR562" s="225"/>
      <c r="GS562" s="225"/>
      <c r="GT562" s="225"/>
      <c r="GU562" s="225"/>
      <c r="GV562" s="225"/>
      <c r="GW562" s="225"/>
      <c r="GX562" s="225"/>
      <c r="GY562" s="225"/>
      <c r="GZ562" s="225"/>
      <c r="HA562" s="225"/>
      <c r="HB562" s="225"/>
      <c r="HC562" s="225"/>
      <c r="HD562" s="225"/>
      <c r="HE562" s="225"/>
      <c r="HF562" s="225"/>
      <c r="HG562" s="225"/>
      <c r="HH562" s="225"/>
      <c r="HI562" s="225"/>
      <c r="HJ562" s="225"/>
      <c r="HK562" s="225"/>
      <c r="HL562" s="225"/>
      <c r="HM562" s="225"/>
      <c r="HN562" s="225"/>
      <c r="HO562" s="225"/>
      <c r="HP562" s="225"/>
      <c r="HQ562" s="225"/>
      <c r="HR562" s="225"/>
      <c r="HS562" s="225"/>
      <c r="HT562" s="225"/>
      <c r="HU562" s="225"/>
      <c r="HV562" s="225"/>
      <c r="HW562" s="225"/>
      <c r="HX562" s="225"/>
      <c r="HY562" s="225"/>
      <c r="HZ562" s="225"/>
      <c r="IA562" s="225"/>
      <c r="IB562" s="225"/>
      <c r="IC562" s="225"/>
      <c r="ID562" s="225"/>
      <c r="IE562" s="225"/>
      <c r="IF562" s="225"/>
      <c r="IG562" s="225"/>
      <c r="IH562" s="225"/>
      <c r="II562" s="225"/>
      <c r="IJ562" s="225"/>
      <c r="IK562" s="225"/>
      <c r="IL562" s="225"/>
      <c r="IM562" s="225"/>
      <c r="IN562" s="225"/>
      <c r="IO562" s="225"/>
      <c r="IP562" s="225"/>
      <c r="IQ562" s="225"/>
      <c r="IR562" s="225"/>
      <c r="IS562" s="225"/>
      <c r="IT562" s="225"/>
      <c r="IU562" s="225"/>
      <c r="IV562" s="225"/>
      <c r="IW562" s="225"/>
      <c r="IX562" s="225"/>
      <c r="IY562" s="225"/>
      <c r="IZ562" s="225"/>
      <c r="JA562" s="225"/>
      <c r="JB562" s="225"/>
      <c r="JC562" s="225"/>
      <c r="JD562" s="225"/>
      <c r="JE562" s="225"/>
      <c r="JF562" s="225"/>
      <c r="JG562" s="225"/>
      <c r="JH562" s="225"/>
      <c r="JI562" s="225"/>
      <c r="JJ562" s="225"/>
      <c r="JK562" s="225"/>
      <c r="JL562" s="225"/>
      <c r="JM562" s="225"/>
      <c r="JN562" s="225"/>
      <c r="JO562" s="225"/>
      <c r="JP562" s="225"/>
      <c r="JQ562" s="225"/>
      <c r="JR562" s="225"/>
      <c r="JS562" s="225"/>
      <c r="JT562" s="225"/>
      <c r="JU562" s="225"/>
      <c r="JV562" s="225"/>
      <c r="JW562" s="225"/>
      <c r="JX562" s="225"/>
      <c r="JY562" s="225"/>
      <c r="JZ562" s="225"/>
      <c r="KA562" s="225"/>
      <c r="KB562" s="225"/>
      <c r="KC562" s="225"/>
      <c r="KD562" s="225"/>
      <c r="KE562" s="225"/>
      <c r="KF562" s="225"/>
      <c r="KG562" s="225"/>
      <c r="KH562" s="225"/>
      <c r="KI562" s="225"/>
      <c r="KJ562" s="225"/>
      <c r="KK562" s="225"/>
      <c r="KL562" s="225"/>
      <c r="KM562" s="225"/>
      <c r="KN562" s="225"/>
      <c r="KO562" s="225"/>
      <c r="KP562" s="225"/>
      <c r="KQ562" s="225"/>
      <c r="KR562" s="225"/>
      <c r="KS562" s="225"/>
      <c r="KT562" s="225"/>
      <c r="KU562" s="225"/>
      <c r="KV562" s="225"/>
      <c r="KW562" s="225"/>
      <c r="KX562" s="225"/>
      <c r="KY562" s="225"/>
      <c r="KZ562" s="225"/>
      <c r="LA562" s="225"/>
      <c r="LB562" s="225"/>
      <c r="LC562" s="225"/>
      <c r="LD562" s="225"/>
      <c r="LE562" s="225"/>
      <c r="LF562" s="225"/>
      <c r="LG562" s="225"/>
      <c r="LH562" s="225"/>
      <c r="LI562" s="225"/>
      <c r="LJ562" s="225"/>
      <c r="LK562" s="225"/>
      <c r="LL562" s="225"/>
      <c r="LM562" s="225"/>
      <c r="LN562" s="225"/>
      <c r="LO562" s="225"/>
      <c r="LP562" s="225"/>
      <c r="LQ562" s="225"/>
      <c r="LR562" s="225"/>
      <c r="LS562" s="225"/>
      <c r="LT562" s="225"/>
      <c r="LU562" s="225"/>
      <c r="LV562" s="225"/>
      <c r="LW562" s="225"/>
      <c r="LX562" s="225"/>
      <c r="LY562" s="225"/>
      <c r="LZ562" s="225"/>
      <c r="MA562" s="225"/>
      <c r="MB562" s="225"/>
      <c r="MC562" s="225"/>
      <c r="MD562" s="225"/>
      <c r="ME562" s="225"/>
      <c r="MF562" s="225"/>
      <c r="MG562" s="225"/>
      <c r="MH562" s="225"/>
      <c r="MI562" s="225"/>
      <c r="MJ562" s="225"/>
      <c r="MK562" s="225"/>
      <c r="ML562" s="225"/>
      <c r="MM562" s="225"/>
      <c r="MN562" s="225"/>
      <c r="MO562" s="225"/>
      <c r="MP562" s="225"/>
      <c r="MQ562" s="225"/>
      <c r="MR562" s="225"/>
      <c r="MS562" s="225"/>
      <c r="MT562" s="225"/>
      <c r="MU562" s="225"/>
      <c r="MV562" s="225"/>
      <c r="MW562" s="225"/>
      <c r="MX562" s="225"/>
      <c r="MY562" s="225"/>
      <c r="MZ562" s="225"/>
      <c r="NA562" s="225"/>
      <c r="NB562" s="225"/>
      <c r="NC562" s="225"/>
      <c r="ND562" s="225"/>
      <c r="NE562" s="225"/>
      <c r="NF562" s="225"/>
      <c r="NG562" s="225"/>
      <c r="NH562" s="225"/>
      <c r="NI562" s="225"/>
      <c r="NJ562" s="225"/>
      <c r="NK562" s="225"/>
      <c r="NL562" s="225"/>
      <c r="NM562" s="225"/>
      <c r="NN562" s="225"/>
      <c r="NO562" s="225"/>
      <c r="NP562" s="225"/>
      <c r="NQ562" s="225"/>
      <c r="NR562" s="225"/>
      <c r="NS562" s="225"/>
      <c r="NT562" s="225"/>
      <c r="NU562" s="225"/>
      <c r="NV562" s="225"/>
      <c r="NW562" s="225"/>
      <c r="NX562" s="225"/>
      <c r="NY562" s="225"/>
      <c r="NZ562" s="225"/>
      <c r="OA562" s="225"/>
      <c r="OB562" s="225"/>
      <c r="OC562" s="225"/>
      <c r="OD562" s="225"/>
      <c r="OE562" s="225"/>
      <c r="OF562" s="225"/>
      <c r="OG562" s="225"/>
      <c r="OH562" s="225"/>
      <c r="OI562" s="225"/>
      <c r="OJ562" s="225"/>
      <c r="OK562" s="225"/>
      <c r="OL562" s="225"/>
      <c r="OM562" s="225"/>
      <c r="ON562" s="225"/>
      <c r="OO562" s="225"/>
      <c r="OP562" s="225"/>
      <c r="OQ562" s="225"/>
      <c r="OR562" s="225"/>
      <c r="OS562" s="225"/>
      <c r="OT562" s="225"/>
      <c r="OU562" s="225"/>
      <c r="OV562" s="225"/>
      <c r="OW562" s="225"/>
      <c r="OX562" s="225"/>
      <c r="OY562" s="225"/>
      <c r="OZ562" s="225"/>
      <c r="PA562" s="225"/>
      <c r="PB562" s="225"/>
      <c r="PC562" s="225"/>
      <c r="PD562" s="225"/>
      <c r="PE562" s="225"/>
      <c r="PF562" s="225"/>
      <c r="PG562" s="225"/>
      <c r="PH562" s="225"/>
      <c r="PI562" s="225"/>
      <c r="PJ562" s="225"/>
      <c r="PK562" s="225"/>
      <c r="PL562" s="225"/>
      <c r="PM562" s="225"/>
      <c r="PN562" s="225"/>
      <c r="PO562" s="225"/>
      <c r="PP562" s="225"/>
      <c r="PQ562" s="225"/>
      <c r="PR562" s="225"/>
      <c r="PS562" s="225"/>
      <c r="PT562" s="225"/>
      <c r="PU562" s="225"/>
      <c r="PV562" s="225"/>
      <c r="PW562" s="225"/>
      <c r="PX562" s="225"/>
      <c r="PY562" s="225"/>
      <c r="PZ562" s="225"/>
      <c r="QA562" s="225"/>
      <c r="QB562" s="225"/>
      <c r="QC562" s="225"/>
      <c r="QD562" s="225"/>
      <c r="QE562" s="225"/>
      <c r="QF562" s="225"/>
      <c r="QG562" s="225"/>
      <c r="QH562" s="225"/>
      <c r="QI562" s="225"/>
      <c r="QJ562" s="225"/>
      <c r="QK562" s="225"/>
      <c r="QL562" s="225"/>
      <c r="QM562" s="225"/>
      <c r="QN562" s="225"/>
      <c r="QO562" s="225"/>
      <c r="QP562" s="225"/>
      <c r="QQ562" s="225"/>
      <c r="QR562" s="225"/>
      <c r="QS562" s="225"/>
      <c r="QT562" s="225"/>
      <c r="QU562" s="225"/>
      <c r="QV562" s="225"/>
      <c r="QW562" s="225"/>
      <c r="QX562" s="225"/>
      <c r="QY562" s="225"/>
      <c r="QZ562" s="225"/>
      <c r="RA562" s="225"/>
      <c r="RB562" s="225"/>
      <c r="RC562" s="225"/>
      <c r="RD562" s="225"/>
      <c r="RE562" s="225"/>
      <c r="RF562" s="225"/>
      <c r="RG562" s="225"/>
      <c r="RH562" s="225"/>
      <c r="RI562" s="225"/>
      <c r="RJ562" s="225"/>
      <c r="RK562" s="225"/>
      <c r="RL562" s="225"/>
      <c r="RM562" s="225"/>
      <c r="RN562" s="225"/>
      <c r="RO562" s="225"/>
      <c r="RP562" s="225"/>
      <c r="RQ562" s="225"/>
      <c r="RR562" s="225"/>
      <c r="RS562" s="225"/>
      <c r="RT562" s="225"/>
      <c r="RU562" s="225"/>
      <c r="RV562" s="225"/>
      <c r="RW562" s="225"/>
      <c r="RX562" s="225"/>
      <c r="RY562" s="225"/>
      <c r="RZ562" s="225"/>
      <c r="SA562" s="225"/>
      <c r="SB562" s="225"/>
      <c r="SC562" s="225"/>
      <c r="SD562" s="225"/>
      <c r="SE562" s="225"/>
      <c r="SF562" s="225"/>
      <c r="SG562" s="225"/>
      <c r="SH562" s="225"/>
      <c r="SI562" s="225"/>
      <c r="SJ562" s="225"/>
      <c r="SK562" s="225"/>
      <c r="SL562" s="225"/>
      <c r="SM562" s="225"/>
      <c r="SN562" s="225"/>
      <c r="SO562" s="225"/>
      <c r="SP562" s="225"/>
      <c r="SQ562" s="225"/>
      <c r="SR562" s="225"/>
      <c r="SS562" s="225"/>
      <c r="ST562" s="225"/>
      <c r="SU562" s="225"/>
      <c r="SV562" s="225"/>
      <c r="SW562" s="225"/>
      <c r="SX562" s="225"/>
      <c r="SY562" s="225"/>
      <c r="SZ562" s="225"/>
      <c r="TA562" s="225"/>
      <c r="TB562" s="225"/>
      <c r="TC562" s="225"/>
      <c r="TD562" s="225"/>
      <c r="TE562" s="225"/>
      <c r="TF562" s="225"/>
      <c r="TG562" s="225"/>
      <c r="TH562" s="225"/>
      <c r="TI562" s="225"/>
      <c r="TJ562" s="225"/>
      <c r="TK562" s="225"/>
      <c r="TL562" s="225"/>
      <c r="TM562" s="225"/>
      <c r="TN562" s="225"/>
      <c r="TO562" s="225"/>
      <c r="TP562" s="225"/>
      <c r="TQ562" s="225"/>
      <c r="TR562" s="225"/>
      <c r="TS562" s="225"/>
      <c r="TT562" s="225"/>
      <c r="TU562" s="225"/>
      <c r="TV562" s="225"/>
      <c r="TW562" s="225"/>
      <c r="TX562" s="225"/>
      <c r="TY562" s="225"/>
      <c r="TZ562" s="225"/>
      <c r="UA562" s="225"/>
      <c r="UB562" s="225"/>
      <c r="UC562" s="225"/>
      <c r="UD562" s="225"/>
      <c r="UE562" s="225"/>
      <c r="UF562" s="225"/>
      <c r="UG562" s="225"/>
      <c r="UH562" s="225"/>
      <c r="UI562" s="225"/>
      <c r="UJ562" s="225"/>
      <c r="UK562" s="225"/>
      <c r="UL562" s="225"/>
      <c r="UM562" s="225"/>
      <c r="UN562" s="225"/>
      <c r="UO562" s="225"/>
      <c r="UP562" s="225"/>
      <c r="UQ562" s="225"/>
      <c r="UR562" s="225"/>
      <c r="US562" s="225"/>
      <c r="UT562" s="225"/>
      <c r="UU562" s="225"/>
      <c r="UV562" s="225"/>
      <c r="UW562" s="225"/>
      <c r="UX562" s="225"/>
      <c r="UY562" s="225"/>
      <c r="UZ562" s="225"/>
      <c r="VA562" s="225"/>
      <c r="VB562" s="225"/>
      <c r="VC562" s="225"/>
      <c r="VD562" s="225"/>
      <c r="VE562" s="225"/>
      <c r="VF562" s="225"/>
      <c r="VG562" s="225"/>
      <c r="VH562" s="225"/>
      <c r="VI562" s="225"/>
      <c r="VJ562" s="225"/>
      <c r="VK562" s="225"/>
      <c r="VL562" s="225"/>
      <c r="VM562" s="225"/>
      <c r="VN562" s="225"/>
      <c r="VO562" s="225"/>
      <c r="VP562" s="225"/>
      <c r="VQ562" s="225"/>
      <c r="VR562" s="225"/>
      <c r="VS562" s="225"/>
      <c r="VT562" s="225"/>
      <c r="VU562" s="225"/>
      <c r="VV562" s="225"/>
      <c r="VW562" s="225"/>
      <c r="VX562" s="225"/>
      <c r="VY562" s="225"/>
      <c r="VZ562" s="225"/>
      <c r="WA562" s="225"/>
      <c r="WB562" s="225"/>
      <c r="WC562" s="225"/>
      <c r="WD562" s="225"/>
      <c r="WE562" s="225"/>
      <c r="WF562" s="225"/>
      <c r="WG562" s="225"/>
      <c r="WH562" s="225"/>
      <c r="WI562" s="225"/>
      <c r="WJ562" s="225"/>
      <c r="WK562" s="225"/>
      <c r="WL562" s="225"/>
      <c r="WM562" s="225"/>
      <c r="WN562" s="225"/>
      <c r="WO562" s="225"/>
      <c r="WP562" s="225"/>
      <c r="WQ562" s="225"/>
      <c r="WR562" s="225"/>
      <c r="WS562" s="225"/>
      <c r="WT562" s="225"/>
      <c r="WU562" s="225"/>
      <c r="WV562" s="225"/>
      <c r="WW562" s="225"/>
      <c r="WX562" s="225"/>
      <c r="WY562" s="225"/>
      <c r="WZ562" s="225"/>
      <c r="XA562" s="225"/>
      <c r="XB562" s="225"/>
      <c r="XC562" s="225"/>
      <c r="XD562" s="225"/>
      <c r="XE562" s="225"/>
      <c r="XF562" s="225"/>
      <c r="XG562" s="225"/>
      <c r="XH562" s="225"/>
      <c r="XI562" s="225"/>
      <c r="XJ562" s="225"/>
      <c r="XK562" s="225"/>
      <c r="XL562" s="225"/>
      <c r="XM562" s="225"/>
      <c r="XN562" s="225"/>
      <c r="XO562" s="225"/>
      <c r="XP562" s="225"/>
      <c r="XQ562" s="225"/>
      <c r="XR562" s="225"/>
      <c r="XS562" s="225"/>
      <c r="XT562" s="225"/>
      <c r="XU562" s="225"/>
      <c r="XV562" s="225"/>
      <c r="XW562" s="225"/>
      <c r="XX562" s="225"/>
      <c r="XY562" s="225"/>
      <c r="XZ562" s="225"/>
      <c r="YA562" s="225"/>
      <c r="YB562" s="225"/>
      <c r="YC562" s="225"/>
      <c r="YD562" s="225"/>
      <c r="YE562" s="225"/>
      <c r="YF562" s="225"/>
      <c r="YG562" s="225"/>
      <c r="YH562" s="225"/>
      <c r="YI562" s="225"/>
      <c r="YJ562" s="225"/>
      <c r="YK562" s="225"/>
      <c r="YL562" s="225"/>
      <c r="YM562" s="225"/>
      <c r="YN562" s="225"/>
      <c r="YO562" s="225"/>
      <c r="YP562" s="225"/>
      <c r="YQ562" s="225"/>
      <c r="YR562" s="225"/>
      <c r="YS562" s="225"/>
      <c r="YT562" s="225"/>
      <c r="YU562" s="225"/>
      <c r="YV562" s="225"/>
      <c r="YW562" s="225"/>
      <c r="YX562" s="225"/>
      <c r="YY562" s="225"/>
      <c r="YZ562" s="225"/>
      <c r="ZA562" s="225"/>
      <c r="ZB562" s="225"/>
      <c r="ZC562" s="225"/>
      <c r="ZD562" s="225"/>
      <c r="ZE562" s="225"/>
      <c r="ZF562" s="225"/>
      <c r="ZG562" s="225"/>
      <c r="ZH562" s="225"/>
      <c r="ZI562" s="225"/>
      <c r="ZJ562" s="225"/>
      <c r="ZK562" s="225"/>
      <c r="ZL562" s="225"/>
      <c r="ZM562" s="225"/>
      <c r="ZN562" s="225"/>
      <c r="ZO562" s="225"/>
      <c r="ZP562" s="225"/>
      <c r="ZQ562" s="225"/>
      <c r="ZR562" s="225"/>
      <c r="ZS562" s="225"/>
      <c r="ZT562" s="225"/>
      <c r="ZU562" s="225"/>
      <c r="ZV562" s="225"/>
      <c r="ZW562" s="225"/>
      <c r="ZX562" s="225"/>
      <c r="ZY562" s="225"/>
      <c r="ZZ562" s="225"/>
      <c r="AAA562" s="225"/>
      <c r="AAB562" s="225"/>
      <c r="AAC562" s="225"/>
      <c r="AAD562" s="225"/>
      <c r="AAE562" s="225"/>
      <c r="AAF562" s="225"/>
      <c r="AAG562" s="225"/>
      <c r="AAH562" s="225"/>
      <c r="AAI562" s="225"/>
      <c r="AAJ562" s="225"/>
      <c r="AAK562" s="225"/>
      <c r="AAL562" s="225"/>
      <c r="AAM562" s="225"/>
      <c r="AAN562" s="225"/>
      <c r="AAO562" s="225"/>
      <c r="AAP562" s="225"/>
      <c r="AAQ562" s="225"/>
      <c r="AAR562" s="225"/>
      <c r="AAS562" s="225"/>
      <c r="AAT562" s="225"/>
      <c r="AAU562" s="225"/>
      <c r="AAV562" s="225"/>
      <c r="AAW562" s="225"/>
      <c r="AAX562" s="225"/>
      <c r="AAY562" s="225"/>
      <c r="AAZ562" s="225"/>
      <c r="ABA562" s="225"/>
      <c r="ABB562" s="225"/>
      <c r="ABC562" s="225"/>
      <c r="ABD562" s="225"/>
      <c r="ABE562" s="225"/>
      <c r="ABF562" s="225"/>
      <c r="ABG562" s="225"/>
      <c r="ABH562" s="225"/>
      <c r="ABI562" s="225"/>
      <c r="ABJ562" s="225"/>
      <c r="ABK562" s="225"/>
      <c r="ABL562" s="225"/>
      <c r="ABM562" s="225"/>
      <c r="ABN562" s="225"/>
      <c r="ABO562" s="225"/>
      <c r="ABP562" s="225"/>
      <c r="ABQ562" s="225"/>
      <c r="ABR562" s="225"/>
      <c r="ABS562" s="225"/>
      <c r="ABT562" s="225"/>
      <c r="ABU562" s="225"/>
      <c r="ABV562" s="225"/>
      <c r="ABW562" s="225"/>
      <c r="ABX562" s="225"/>
      <c r="ABY562" s="225"/>
      <c r="ABZ562" s="225"/>
      <c r="ACA562" s="225"/>
      <c r="ACB562" s="225"/>
      <c r="ACC562" s="225"/>
      <c r="ACD562" s="225"/>
      <c r="ACE562" s="225"/>
      <c r="ACF562" s="225"/>
      <c r="ACG562" s="225"/>
      <c r="ACH562" s="225"/>
      <c r="ACI562" s="225"/>
      <c r="ACJ562" s="225"/>
      <c r="ACK562" s="225"/>
      <c r="ACL562" s="225"/>
      <c r="ACM562" s="225"/>
      <c r="ACN562" s="225"/>
      <c r="ACO562" s="225"/>
      <c r="ACP562" s="225"/>
      <c r="ACQ562" s="225"/>
      <c r="ACR562" s="225"/>
      <c r="ACS562" s="225"/>
      <c r="ACT562" s="225"/>
      <c r="ACU562" s="225"/>
      <c r="ACV562" s="225"/>
      <c r="ACW562" s="225"/>
      <c r="ACX562" s="225"/>
      <c r="ACY562" s="225"/>
      <c r="ACZ562" s="225"/>
      <c r="ADA562" s="225"/>
      <c r="ADB562" s="225"/>
      <c r="ADC562" s="225"/>
      <c r="ADD562" s="225"/>
      <c r="ADE562" s="225"/>
      <c r="ADF562" s="225"/>
      <c r="ADG562" s="225"/>
      <c r="ADH562" s="225"/>
      <c r="ADI562" s="225"/>
      <c r="ADJ562" s="225"/>
      <c r="ADK562" s="225"/>
      <c r="ADL562" s="225"/>
      <c r="ADM562" s="225"/>
      <c r="ADN562" s="225"/>
      <c r="ADO562" s="225"/>
      <c r="ADP562" s="225"/>
      <c r="ADQ562" s="225"/>
      <c r="ADR562" s="225"/>
      <c r="ADS562" s="225"/>
      <c r="ADT562" s="225"/>
      <c r="ADU562" s="225"/>
      <c r="ADV562" s="225"/>
      <c r="ADW562" s="225"/>
      <c r="ADX562" s="225"/>
      <c r="ADY562" s="225"/>
      <c r="ADZ562" s="225"/>
      <c r="AEA562" s="225"/>
      <c r="AEB562" s="225"/>
      <c r="AEC562" s="225"/>
      <c r="AED562" s="225"/>
      <c r="AEE562" s="225"/>
      <c r="AEF562" s="225"/>
      <c r="AEG562" s="225"/>
      <c r="AEH562" s="225"/>
      <c r="AEI562" s="225"/>
      <c r="AEJ562" s="225"/>
      <c r="AEK562" s="225"/>
      <c r="AEL562" s="225"/>
      <c r="AEM562" s="225"/>
      <c r="AEN562" s="225"/>
      <c r="AEO562" s="225"/>
      <c r="AEP562" s="225"/>
      <c r="AEQ562" s="225"/>
      <c r="AER562" s="225"/>
      <c r="AES562" s="225"/>
      <c r="AET562" s="225"/>
      <c r="AEU562" s="225"/>
      <c r="AEV562" s="225"/>
      <c r="AEW562" s="225"/>
      <c r="AEX562" s="225"/>
      <c r="AEY562" s="225"/>
      <c r="AEZ562" s="225"/>
      <c r="AFA562" s="225"/>
      <c r="AFB562" s="225"/>
      <c r="AFC562" s="225"/>
      <c r="AFD562" s="225"/>
      <c r="AFE562" s="225"/>
      <c r="AFF562" s="225"/>
      <c r="AFG562" s="225"/>
      <c r="AFH562" s="225"/>
      <c r="AFI562" s="225"/>
      <c r="AFJ562" s="225"/>
      <c r="AFK562" s="225"/>
      <c r="AFL562" s="225"/>
      <c r="AFM562" s="225"/>
      <c r="AFN562" s="225"/>
      <c r="AFO562" s="225"/>
      <c r="AFP562" s="225"/>
      <c r="AFQ562" s="225"/>
      <c r="AFR562" s="225"/>
      <c r="AFS562" s="225"/>
      <c r="AFT562" s="225"/>
      <c r="AFU562" s="225"/>
      <c r="AFV562" s="225"/>
      <c r="AFW562" s="225"/>
      <c r="AFX562" s="225"/>
      <c r="AFY562" s="225"/>
      <c r="AFZ562" s="225"/>
      <c r="AGA562" s="225"/>
      <c r="AGB562" s="225"/>
      <c r="AGC562" s="225"/>
      <c r="AGD562" s="225"/>
      <c r="AGE562" s="225"/>
      <c r="AGF562" s="225"/>
      <c r="AGG562" s="225"/>
      <c r="AGH562" s="225"/>
      <c r="AGI562" s="225"/>
      <c r="AGJ562" s="225"/>
      <c r="AGK562" s="225"/>
      <c r="AGL562" s="225"/>
      <c r="AGM562" s="225"/>
      <c r="AGN562" s="225"/>
      <c r="AGO562" s="225"/>
      <c r="AGP562" s="225"/>
      <c r="AGQ562" s="225"/>
      <c r="AGR562" s="225"/>
      <c r="AGS562" s="225"/>
      <c r="AGT562" s="225"/>
      <c r="AGU562" s="225"/>
      <c r="AGV562" s="225"/>
      <c r="AGW562" s="225"/>
      <c r="AGX562" s="225"/>
      <c r="AGY562" s="225"/>
      <c r="AGZ562" s="225"/>
      <c r="AHA562" s="225"/>
      <c r="AHB562" s="225"/>
      <c r="AHC562" s="225"/>
      <c r="AHD562" s="225"/>
      <c r="AHE562" s="225"/>
      <c r="AHF562" s="225"/>
      <c r="AHG562" s="225"/>
      <c r="AHH562" s="225"/>
      <c r="AHI562" s="225"/>
      <c r="AHJ562" s="225"/>
      <c r="AHK562" s="225"/>
      <c r="AHL562" s="225"/>
      <c r="AHM562" s="225"/>
      <c r="AHN562" s="225"/>
      <c r="AHO562" s="225"/>
      <c r="AHP562" s="225"/>
      <c r="AHQ562" s="225"/>
      <c r="AHR562" s="225"/>
      <c r="AHS562" s="225"/>
      <c r="AHT562" s="225"/>
      <c r="AHU562" s="225"/>
      <c r="AHV562" s="225"/>
      <c r="AHW562" s="225"/>
      <c r="AHX562" s="225"/>
      <c r="AHY562" s="225"/>
      <c r="AHZ562" s="225"/>
      <c r="AIA562" s="225"/>
      <c r="AIB562" s="225"/>
      <c r="AIC562" s="225"/>
      <c r="AID562" s="225"/>
      <c r="AIE562" s="225"/>
      <c r="AIF562" s="225"/>
      <c r="AIG562" s="225"/>
      <c r="AIH562" s="225"/>
      <c r="AII562" s="225"/>
      <c r="AIJ562" s="225"/>
      <c r="AIK562" s="225"/>
      <c r="AIL562" s="225"/>
      <c r="AIM562" s="225"/>
      <c r="AIN562" s="225"/>
      <c r="AIO562" s="225"/>
      <c r="AIP562" s="225"/>
      <c r="AIQ562" s="225"/>
      <c r="AIR562" s="225"/>
      <c r="AIS562" s="225"/>
      <c r="AIT562" s="225"/>
      <c r="AIU562" s="225"/>
      <c r="AIV562" s="225"/>
      <c r="AIW562" s="225"/>
      <c r="AIX562" s="225"/>
      <c r="AIY562" s="225"/>
      <c r="AIZ562" s="225"/>
      <c r="AJA562" s="225"/>
      <c r="AJB562" s="225"/>
      <c r="AJC562" s="225"/>
      <c r="AJD562" s="225"/>
      <c r="AJE562" s="225"/>
      <c r="AJF562" s="225"/>
      <c r="AJG562" s="225"/>
      <c r="AJH562" s="225"/>
      <c r="AJI562" s="225"/>
      <c r="AJJ562" s="225"/>
      <c r="AJK562" s="225"/>
      <c r="AJL562" s="225"/>
      <c r="AJM562" s="225"/>
      <c r="AJN562" s="225"/>
      <c r="AJO562" s="225"/>
      <c r="AJP562" s="225"/>
      <c r="AJQ562" s="225"/>
      <c r="AJR562" s="225"/>
      <c r="AJS562" s="225"/>
      <c r="AJT562" s="225"/>
      <c r="AJU562" s="225"/>
      <c r="AJV562" s="225"/>
      <c r="AJW562" s="225"/>
      <c r="AJX562" s="225"/>
      <c r="AJY562" s="225"/>
      <c r="AJZ562" s="225"/>
      <c r="AKA562" s="225"/>
      <c r="AKB562" s="225"/>
      <c r="AKC562" s="225"/>
      <c r="AKD562" s="225"/>
      <c r="AKE562" s="225"/>
      <c r="AKF562" s="225"/>
      <c r="AKG562" s="225"/>
      <c r="AKH562" s="225"/>
      <c r="AKI562" s="225"/>
      <c r="AKJ562" s="225"/>
      <c r="AKK562" s="225"/>
      <c r="AKL562" s="225"/>
      <c r="AKM562" s="225"/>
      <c r="AKN562" s="225"/>
      <c r="AKO562" s="225"/>
      <c r="AKP562" s="225"/>
      <c r="AKQ562" s="225"/>
      <c r="AKR562" s="225"/>
      <c r="AKS562" s="225"/>
      <c r="AKT562" s="225"/>
      <c r="AKU562" s="225"/>
      <c r="AKV562" s="225"/>
      <c r="AKW562" s="225"/>
      <c r="AKX562" s="225"/>
      <c r="AKY562" s="225"/>
      <c r="AKZ562" s="225"/>
      <c r="ALA562" s="225"/>
      <c r="ALB562" s="225"/>
      <c r="ALC562" s="225"/>
      <c r="ALD562" s="225"/>
      <c r="ALE562" s="225"/>
      <c r="ALF562" s="225"/>
      <c r="ALG562" s="225"/>
      <c r="ALH562" s="225"/>
      <c r="ALI562" s="225"/>
      <c r="ALJ562" s="225"/>
      <c r="ALK562" s="225"/>
      <c r="ALL562" s="225"/>
      <c r="ALM562" s="225"/>
      <c r="ALN562" s="225"/>
      <c r="ALO562" s="225"/>
      <c r="ALP562" s="225"/>
      <c r="ALQ562" s="225"/>
      <c r="ALR562" s="225"/>
      <c r="ALS562" s="225"/>
      <c r="ALT562" s="225"/>
      <c r="ALU562" s="225"/>
      <c r="ALV562" s="225"/>
      <c r="ALW562" s="225"/>
      <c r="ALX562" s="225"/>
      <c r="ALY562" s="225"/>
      <c r="ALZ562" s="225"/>
      <c r="AMA562" s="225"/>
      <c r="AMB562" s="225"/>
      <c r="AMC562" s="225"/>
      <c r="AMD562" s="225"/>
      <c r="AME562" s="225"/>
      <c r="AMF562" s="225"/>
      <c r="AMG562" s="225"/>
      <c r="AMH562" s="225"/>
      <c r="AMI562" s="225"/>
      <c r="AMJ562" s="225"/>
      <c r="AMK562" s="225"/>
    </row>
    <row r="563" spans="1:1025" s="172" customFormat="1" ht="27" customHeight="1">
      <c r="A563" s="261" t="s">
        <v>35</v>
      </c>
      <c r="B563" s="261"/>
      <c r="C563" s="261"/>
      <c r="D563" s="261"/>
      <c r="E563" s="261"/>
      <c r="F563" s="261"/>
      <c r="G563" s="261"/>
      <c r="H563" s="261"/>
      <c r="I563" s="261"/>
      <c r="J563" s="261"/>
      <c r="K563" s="261"/>
      <c r="L563" s="261"/>
      <c r="M563" s="261"/>
      <c r="N563" s="261"/>
      <c r="O563" s="261"/>
      <c r="P563" s="261"/>
      <c r="Q563" s="261"/>
      <c r="R563" s="261"/>
      <c r="S563" s="261"/>
      <c r="T563" s="261"/>
      <c r="U563" s="261"/>
      <c r="V563" s="18"/>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c r="BV563" s="5"/>
      <c r="BW563" s="5"/>
      <c r="BX563" s="5"/>
      <c r="BY563" s="5"/>
      <c r="BZ563" s="5"/>
      <c r="CA563" s="5"/>
      <c r="CB563" s="5"/>
      <c r="CC563" s="5"/>
      <c r="CD563" s="5"/>
      <c r="CE563" s="5"/>
      <c r="CF563" s="5"/>
      <c r="CG563" s="5"/>
      <c r="CH563" s="5"/>
      <c r="CI563" s="5"/>
      <c r="CJ563" s="5"/>
      <c r="CK563" s="5"/>
      <c r="CL563" s="5"/>
      <c r="CM563" s="5"/>
      <c r="CN563" s="5"/>
      <c r="CO563" s="5"/>
      <c r="CP563" s="5"/>
      <c r="CQ563" s="5"/>
      <c r="CR563" s="5"/>
      <c r="CS563" s="5"/>
      <c r="CT563" s="5"/>
      <c r="CU563" s="5"/>
      <c r="CV563" s="5"/>
      <c r="CW563" s="5"/>
      <c r="CX563" s="5"/>
      <c r="CY563" s="5"/>
      <c r="CZ563" s="5"/>
      <c r="DA563" s="5"/>
      <c r="DB563" s="5"/>
      <c r="DC563" s="5"/>
      <c r="DD563" s="5"/>
      <c r="DE563" s="5"/>
      <c r="DF563" s="5"/>
      <c r="DG563" s="5"/>
      <c r="DH563" s="5"/>
      <c r="DI563" s="5"/>
      <c r="DJ563" s="5"/>
      <c r="DK563" s="5"/>
      <c r="DL563" s="5"/>
      <c r="DM563" s="5"/>
      <c r="DN563" s="5"/>
      <c r="DO563" s="5"/>
      <c r="DP563" s="5"/>
      <c r="DQ563" s="5"/>
      <c r="DR563" s="5"/>
      <c r="DS563" s="5"/>
      <c r="DT563" s="5"/>
      <c r="DU563" s="5"/>
      <c r="DV563" s="5"/>
      <c r="DW563" s="5"/>
      <c r="DX563" s="5"/>
      <c r="DY563" s="5"/>
      <c r="DZ563" s="5"/>
      <c r="EA563" s="5"/>
      <c r="EB563" s="5"/>
      <c r="EC563" s="5"/>
      <c r="ED563" s="5"/>
      <c r="EE563" s="5"/>
      <c r="EF563" s="5"/>
      <c r="EG563" s="5"/>
      <c r="EH563" s="5"/>
      <c r="EI563" s="5"/>
      <c r="EJ563" s="5"/>
      <c r="EK563" s="5"/>
      <c r="EL563" s="5"/>
      <c r="EM563" s="5"/>
      <c r="EN563" s="5"/>
      <c r="EO563" s="5"/>
      <c r="EP563" s="5"/>
      <c r="EQ563" s="5"/>
      <c r="ER563" s="5"/>
      <c r="ES563" s="5"/>
      <c r="ET563" s="5"/>
      <c r="EU563" s="5"/>
      <c r="EV563" s="5"/>
      <c r="EW563" s="5"/>
      <c r="EX563" s="5"/>
      <c r="EY563" s="5"/>
      <c r="EZ563" s="5"/>
      <c r="FA563" s="5"/>
      <c r="FB563" s="5"/>
      <c r="FC563" s="5"/>
      <c r="FD563" s="5"/>
      <c r="FE563" s="5"/>
      <c r="FF563" s="5"/>
      <c r="FG563" s="5"/>
      <c r="FH563" s="5"/>
      <c r="FI563" s="5"/>
      <c r="FJ563" s="5"/>
      <c r="FK563" s="5"/>
      <c r="FL563" s="5"/>
      <c r="FM563" s="5"/>
      <c r="FN563" s="5"/>
      <c r="FO563" s="5"/>
      <c r="FP563" s="5"/>
      <c r="FQ563" s="5"/>
      <c r="FR563" s="5"/>
      <c r="FS563" s="5"/>
      <c r="FT563" s="5"/>
      <c r="FU563" s="5"/>
      <c r="FV563" s="5"/>
      <c r="FW563" s="5"/>
      <c r="FX563" s="5"/>
      <c r="FY563" s="5"/>
      <c r="FZ563" s="5"/>
      <c r="GA563" s="5"/>
      <c r="GB563" s="5"/>
      <c r="GC563" s="5"/>
      <c r="GD563" s="5"/>
      <c r="GE563" s="5"/>
      <c r="GF563" s="5"/>
      <c r="GG563" s="5"/>
      <c r="GH563" s="5"/>
      <c r="GI563" s="5"/>
      <c r="GJ563" s="5"/>
      <c r="GK563" s="5"/>
      <c r="GL563" s="5"/>
      <c r="GM563" s="5"/>
      <c r="GN563" s="5"/>
      <c r="GO563" s="5"/>
      <c r="GP563" s="5"/>
      <c r="GQ563" s="5"/>
      <c r="GR563" s="5"/>
      <c r="GS563" s="5"/>
      <c r="GT563" s="5"/>
      <c r="GU563" s="5"/>
      <c r="GV563" s="5"/>
      <c r="GW563" s="5"/>
      <c r="GX563" s="5"/>
      <c r="GY563" s="5"/>
      <c r="GZ563" s="5"/>
      <c r="HA563" s="5"/>
      <c r="HB563" s="5"/>
      <c r="HC563" s="5"/>
      <c r="HD563" s="5"/>
      <c r="HE563" s="5"/>
      <c r="HF563" s="5"/>
      <c r="HG563" s="5"/>
      <c r="HH563" s="5"/>
      <c r="HI563" s="5"/>
      <c r="HJ563" s="5"/>
      <c r="HK563" s="5"/>
      <c r="HL563" s="5"/>
      <c r="HM563" s="5"/>
      <c r="HN563" s="5"/>
      <c r="HO563" s="5"/>
      <c r="HP563" s="5"/>
      <c r="HQ563" s="5"/>
      <c r="HR563" s="5"/>
      <c r="HS563" s="5"/>
      <c r="HT563" s="5"/>
      <c r="HU563" s="5"/>
      <c r="HV563" s="5"/>
      <c r="HW563" s="5"/>
      <c r="HX563" s="5"/>
      <c r="HY563" s="5"/>
      <c r="HZ563" s="5"/>
      <c r="IA563" s="5"/>
      <c r="IB563" s="5"/>
      <c r="IC563" s="5"/>
      <c r="ID563" s="5"/>
      <c r="IE563" s="5"/>
      <c r="IF563" s="5"/>
      <c r="IG563" s="5"/>
      <c r="IH563" s="5"/>
      <c r="II563" s="5"/>
      <c r="IJ563" s="5"/>
      <c r="IK563" s="5"/>
      <c r="IL563" s="5"/>
      <c r="IM563" s="5"/>
      <c r="IN563" s="5"/>
      <c r="IO563" s="5"/>
      <c r="IP563" s="5"/>
      <c r="IQ563" s="5"/>
      <c r="IR563" s="5"/>
      <c r="IS563" s="5"/>
      <c r="IT563" s="5"/>
      <c r="IU563" s="5"/>
      <c r="IV563" s="5"/>
      <c r="IW563" s="5"/>
      <c r="IX563" s="5"/>
      <c r="IY563" s="5"/>
      <c r="IZ563" s="5"/>
      <c r="JA563" s="5"/>
      <c r="JB563" s="5"/>
      <c r="JC563" s="5"/>
      <c r="JD563" s="5"/>
      <c r="JE563" s="5"/>
      <c r="JF563" s="5"/>
      <c r="JG563" s="5"/>
      <c r="JH563" s="5"/>
      <c r="JI563" s="5"/>
      <c r="JJ563" s="5"/>
      <c r="JK563" s="5"/>
      <c r="JL563" s="5"/>
      <c r="JM563" s="5"/>
      <c r="JN563" s="5"/>
      <c r="JO563" s="5"/>
      <c r="JP563" s="5"/>
      <c r="JQ563" s="5"/>
      <c r="JR563" s="5"/>
      <c r="JS563" s="5"/>
      <c r="JT563" s="5"/>
      <c r="JU563" s="5"/>
      <c r="JV563" s="5"/>
      <c r="JW563" s="5"/>
      <c r="JX563" s="5"/>
      <c r="JY563" s="5"/>
      <c r="JZ563" s="5"/>
      <c r="KA563" s="5"/>
      <c r="KB563" s="5"/>
      <c r="KC563" s="5"/>
      <c r="KD563" s="5"/>
      <c r="KE563" s="5"/>
      <c r="KF563" s="5"/>
      <c r="KG563" s="5"/>
      <c r="KH563" s="5"/>
      <c r="KI563" s="5"/>
      <c r="KJ563" s="5"/>
      <c r="KK563" s="5"/>
      <c r="KL563" s="5"/>
      <c r="KM563" s="5"/>
      <c r="KN563" s="5"/>
      <c r="KO563" s="5"/>
      <c r="KP563" s="5"/>
      <c r="KQ563" s="5"/>
      <c r="KR563" s="5"/>
      <c r="KS563" s="5"/>
      <c r="KT563" s="5"/>
      <c r="KU563" s="5"/>
      <c r="KV563" s="5"/>
      <c r="KW563" s="5"/>
      <c r="KX563" s="5"/>
      <c r="KY563" s="5"/>
      <c r="KZ563" s="5"/>
      <c r="LA563" s="5"/>
      <c r="LB563" s="5"/>
      <c r="LC563" s="5"/>
      <c r="LD563" s="5"/>
      <c r="LE563" s="5"/>
      <c r="LF563" s="5"/>
      <c r="LG563" s="5"/>
      <c r="LH563" s="5"/>
      <c r="LI563" s="5"/>
      <c r="LJ563" s="5"/>
      <c r="LK563" s="5"/>
      <c r="LL563" s="5"/>
      <c r="LM563" s="5"/>
      <c r="LN563" s="5"/>
      <c r="LO563" s="5"/>
      <c r="LP563" s="5"/>
      <c r="LQ563" s="5"/>
      <c r="LR563" s="5"/>
      <c r="LS563" s="5"/>
      <c r="LT563" s="5"/>
      <c r="LU563" s="5"/>
      <c r="LV563" s="5"/>
      <c r="LW563" s="5"/>
      <c r="LX563" s="5"/>
      <c r="LY563" s="5"/>
      <c r="LZ563" s="5"/>
      <c r="MA563" s="5"/>
      <c r="MB563" s="5"/>
      <c r="MC563" s="5"/>
      <c r="MD563" s="5"/>
      <c r="ME563" s="5"/>
      <c r="MF563" s="5"/>
      <c r="MG563" s="5"/>
      <c r="MH563" s="5"/>
      <c r="MI563" s="5"/>
      <c r="MJ563" s="5"/>
      <c r="MK563" s="5"/>
      <c r="ML563" s="5"/>
      <c r="MM563" s="5"/>
      <c r="MN563" s="5"/>
      <c r="MO563" s="5"/>
      <c r="MP563" s="5"/>
      <c r="MQ563" s="5"/>
      <c r="MR563" s="5"/>
      <c r="MS563" s="5"/>
      <c r="MT563" s="5"/>
      <c r="MU563" s="5"/>
      <c r="MV563" s="5"/>
      <c r="MW563" s="5"/>
      <c r="MX563" s="5"/>
      <c r="MY563" s="5"/>
      <c r="MZ563" s="5"/>
      <c r="NA563" s="5"/>
      <c r="NB563" s="5"/>
      <c r="NC563" s="5"/>
      <c r="ND563" s="5"/>
      <c r="NE563" s="5"/>
      <c r="NF563" s="5"/>
      <c r="NG563" s="5"/>
      <c r="NH563" s="5"/>
      <c r="NI563" s="5"/>
      <c r="NJ563" s="5"/>
      <c r="NK563" s="5"/>
      <c r="NL563" s="5"/>
      <c r="NM563" s="5"/>
      <c r="NN563" s="5"/>
      <c r="NO563" s="5"/>
      <c r="NP563" s="5"/>
      <c r="NQ563" s="5"/>
      <c r="NR563" s="5"/>
      <c r="NS563" s="5"/>
      <c r="NT563" s="5"/>
      <c r="NU563" s="5"/>
      <c r="NV563" s="5"/>
      <c r="NW563" s="5"/>
      <c r="NX563" s="5"/>
      <c r="NY563" s="5"/>
      <c r="NZ563" s="5"/>
      <c r="OA563" s="5"/>
      <c r="OB563" s="5"/>
      <c r="OC563" s="5"/>
      <c r="OD563" s="5"/>
      <c r="OE563" s="5"/>
      <c r="OF563" s="5"/>
      <c r="OG563" s="5"/>
      <c r="OH563" s="5"/>
      <c r="OI563" s="5"/>
      <c r="OJ563" s="5"/>
      <c r="OK563" s="5"/>
      <c r="OL563" s="5"/>
      <c r="OM563" s="5"/>
      <c r="ON563" s="5"/>
      <c r="OO563" s="5"/>
      <c r="OP563" s="5"/>
      <c r="OQ563" s="5"/>
      <c r="OR563" s="5"/>
      <c r="OS563" s="5"/>
      <c r="OT563" s="5"/>
      <c r="OU563" s="5"/>
      <c r="OV563" s="5"/>
      <c r="OW563" s="5"/>
      <c r="OX563" s="5"/>
      <c r="OY563" s="5"/>
      <c r="OZ563" s="5"/>
      <c r="PA563" s="5"/>
      <c r="PB563" s="5"/>
      <c r="PC563" s="5"/>
      <c r="PD563" s="5"/>
      <c r="PE563" s="5"/>
      <c r="PF563" s="5"/>
      <c r="PG563" s="5"/>
      <c r="PH563" s="5"/>
      <c r="PI563" s="5"/>
      <c r="PJ563" s="5"/>
      <c r="PK563" s="5"/>
      <c r="PL563" s="5"/>
      <c r="PM563" s="5"/>
      <c r="PN563" s="5"/>
      <c r="PO563" s="5"/>
      <c r="PP563" s="5"/>
      <c r="PQ563" s="5"/>
      <c r="PR563" s="5"/>
      <c r="PS563" s="5"/>
      <c r="PT563" s="5"/>
      <c r="PU563" s="5"/>
      <c r="PV563" s="5"/>
      <c r="PW563" s="5"/>
      <c r="PX563" s="5"/>
      <c r="PY563" s="5"/>
      <c r="PZ563" s="5"/>
      <c r="QA563" s="5"/>
      <c r="QB563" s="5"/>
      <c r="QC563" s="5"/>
      <c r="QD563" s="5"/>
      <c r="QE563" s="5"/>
      <c r="QF563" s="5"/>
      <c r="QG563" s="5"/>
      <c r="QH563" s="5"/>
      <c r="QI563" s="5"/>
      <c r="QJ563" s="5"/>
      <c r="QK563" s="5"/>
      <c r="QL563" s="5"/>
      <c r="QM563" s="5"/>
      <c r="QN563" s="5"/>
      <c r="QO563" s="5"/>
      <c r="QP563" s="5"/>
      <c r="QQ563" s="5"/>
      <c r="QR563" s="5"/>
      <c r="QS563" s="5"/>
      <c r="QT563" s="5"/>
      <c r="QU563" s="5"/>
      <c r="QV563" s="5"/>
      <c r="QW563" s="5"/>
      <c r="QX563" s="5"/>
      <c r="QY563" s="5"/>
      <c r="QZ563" s="5"/>
      <c r="RA563" s="5"/>
      <c r="RB563" s="5"/>
      <c r="RC563" s="5"/>
      <c r="RD563" s="5"/>
      <c r="RE563" s="5"/>
      <c r="RF563" s="5"/>
      <c r="RG563" s="5"/>
      <c r="RH563" s="5"/>
      <c r="RI563" s="5"/>
      <c r="RJ563" s="5"/>
      <c r="RK563" s="5"/>
      <c r="RL563" s="5"/>
      <c r="RM563" s="5"/>
      <c r="RN563" s="5"/>
      <c r="RO563" s="5"/>
      <c r="RP563" s="5"/>
      <c r="RQ563" s="5"/>
      <c r="RR563" s="5"/>
      <c r="RS563" s="5"/>
      <c r="RT563" s="5"/>
      <c r="RU563" s="5"/>
      <c r="RV563" s="5"/>
      <c r="RW563" s="5"/>
      <c r="RX563" s="5"/>
      <c r="RY563" s="5"/>
      <c r="RZ563" s="5"/>
      <c r="SA563" s="5"/>
      <c r="SB563" s="5"/>
      <c r="SC563" s="5"/>
      <c r="SD563" s="5"/>
      <c r="SE563" s="5"/>
      <c r="SF563" s="5"/>
      <c r="SG563" s="5"/>
      <c r="SH563" s="5"/>
      <c r="SI563" s="5"/>
      <c r="SJ563" s="5"/>
      <c r="SK563" s="5"/>
      <c r="SL563" s="5"/>
      <c r="SM563" s="5"/>
      <c r="SN563" s="5"/>
      <c r="SO563" s="5"/>
      <c r="SP563" s="5"/>
      <c r="SQ563" s="5"/>
      <c r="SR563" s="5"/>
      <c r="SS563" s="5"/>
      <c r="ST563" s="5"/>
      <c r="SU563" s="5"/>
      <c r="SV563" s="5"/>
      <c r="SW563" s="5"/>
      <c r="SX563" s="5"/>
      <c r="SY563" s="5"/>
      <c r="SZ563" s="5"/>
      <c r="TA563" s="5"/>
      <c r="TB563" s="5"/>
      <c r="TC563" s="5"/>
      <c r="TD563" s="5"/>
      <c r="TE563" s="5"/>
      <c r="TF563" s="5"/>
      <c r="TG563" s="5"/>
      <c r="TH563" s="5"/>
      <c r="TI563" s="5"/>
      <c r="TJ563" s="5"/>
      <c r="TK563" s="5"/>
      <c r="TL563" s="5"/>
      <c r="TM563" s="5"/>
      <c r="TN563" s="5"/>
      <c r="TO563" s="5"/>
      <c r="TP563" s="5"/>
      <c r="TQ563" s="5"/>
      <c r="TR563" s="5"/>
      <c r="TS563" s="5"/>
      <c r="TT563" s="5"/>
      <c r="TU563" s="5"/>
      <c r="TV563" s="5"/>
      <c r="TW563" s="5"/>
      <c r="TX563" s="5"/>
      <c r="TY563" s="5"/>
      <c r="TZ563" s="5"/>
      <c r="UA563" s="5"/>
      <c r="UB563" s="5"/>
      <c r="UC563" s="5"/>
      <c r="UD563" s="5"/>
      <c r="UE563" s="5"/>
      <c r="UF563" s="5"/>
      <c r="UG563" s="5"/>
      <c r="UH563" s="5"/>
      <c r="UI563" s="5"/>
      <c r="UJ563" s="5"/>
      <c r="UK563" s="5"/>
      <c r="UL563" s="5"/>
      <c r="UM563" s="5"/>
      <c r="UN563" s="5"/>
      <c r="UO563" s="5"/>
      <c r="UP563" s="5"/>
      <c r="UQ563" s="5"/>
      <c r="UR563" s="5"/>
      <c r="US563" s="5"/>
      <c r="UT563" s="5"/>
      <c r="UU563" s="5"/>
      <c r="UV563" s="5"/>
      <c r="UW563" s="5"/>
      <c r="UX563" s="5"/>
      <c r="UY563" s="5"/>
      <c r="UZ563" s="5"/>
      <c r="VA563" s="5"/>
      <c r="VB563" s="5"/>
      <c r="VC563" s="5"/>
      <c r="VD563" s="5"/>
      <c r="VE563" s="5"/>
      <c r="VF563" s="5"/>
      <c r="VG563" s="5"/>
      <c r="VH563" s="5"/>
      <c r="VI563" s="5"/>
      <c r="VJ563" s="5"/>
      <c r="VK563" s="5"/>
      <c r="VL563" s="5"/>
      <c r="VM563" s="5"/>
      <c r="VN563" s="5"/>
      <c r="VO563" s="5"/>
      <c r="VP563" s="5"/>
      <c r="VQ563" s="5"/>
      <c r="VR563" s="5"/>
      <c r="VS563" s="5"/>
      <c r="VT563" s="5"/>
      <c r="VU563" s="5"/>
      <c r="VV563" s="5"/>
      <c r="VW563" s="5"/>
      <c r="VX563" s="5"/>
      <c r="VY563" s="5"/>
      <c r="VZ563" s="5"/>
      <c r="WA563" s="5"/>
      <c r="WB563" s="5"/>
      <c r="WC563" s="5"/>
      <c r="WD563" s="5"/>
      <c r="WE563" s="5"/>
      <c r="WF563" s="5"/>
      <c r="WG563" s="5"/>
      <c r="WH563" s="5"/>
      <c r="WI563" s="5"/>
      <c r="WJ563" s="5"/>
      <c r="WK563" s="5"/>
      <c r="WL563" s="5"/>
      <c r="WM563" s="5"/>
      <c r="WN563" s="5"/>
      <c r="WO563" s="5"/>
      <c r="WP563" s="5"/>
      <c r="WQ563" s="5"/>
      <c r="WR563" s="5"/>
      <c r="WS563" s="5"/>
      <c r="WT563" s="5"/>
      <c r="WU563" s="5"/>
      <c r="WV563" s="5"/>
      <c r="WW563" s="5"/>
      <c r="WX563" s="5"/>
      <c r="WY563" s="5"/>
      <c r="WZ563" s="5"/>
      <c r="XA563" s="5"/>
      <c r="XB563" s="5"/>
      <c r="XC563" s="5"/>
      <c r="XD563" s="5"/>
      <c r="XE563" s="5"/>
      <c r="XF563" s="5"/>
      <c r="XG563" s="5"/>
      <c r="XH563" s="5"/>
      <c r="XI563" s="5"/>
      <c r="XJ563" s="5"/>
      <c r="XK563" s="5"/>
      <c r="XL563" s="5"/>
      <c r="XM563" s="5"/>
      <c r="XN563" s="5"/>
      <c r="XO563" s="5"/>
      <c r="XP563" s="5"/>
      <c r="XQ563" s="5"/>
      <c r="XR563" s="5"/>
      <c r="XS563" s="5"/>
      <c r="XT563" s="5"/>
      <c r="XU563" s="5"/>
      <c r="XV563" s="5"/>
      <c r="XW563" s="5"/>
      <c r="XX563" s="5"/>
      <c r="XY563" s="5"/>
      <c r="XZ563" s="5"/>
      <c r="YA563" s="5"/>
      <c r="YB563" s="5"/>
      <c r="YC563" s="5"/>
      <c r="YD563" s="5"/>
      <c r="YE563" s="5"/>
      <c r="YF563" s="5"/>
      <c r="YG563" s="5"/>
      <c r="YH563" s="5"/>
      <c r="YI563" s="5"/>
      <c r="YJ563" s="5"/>
      <c r="YK563" s="5"/>
      <c r="YL563" s="5"/>
      <c r="YM563" s="5"/>
      <c r="YN563" s="5"/>
      <c r="YO563" s="5"/>
      <c r="YP563" s="5"/>
      <c r="YQ563" s="5"/>
      <c r="YR563" s="5"/>
      <c r="YS563" s="5"/>
      <c r="YT563" s="5"/>
      <c r="YU563" s="5"/>
      <c r="YV563" s="5"/>
      <c r="YW563" s="5"/>
      <c r="YX563" s="5"/>
      <c r="YY563" s="5"/>
      <c r="YZ563" s="5"/>
      <c r="ZA563" s="5"/>
      <c r="ZB563" s="5"/>
      <c r="ZC563" s="5"/>
      <c r="ZD563" s="5"/>
      <c r="ZE563" s="5"/>
      <c r="ZF563" s="5"/>
      <c r="ZG563" s="5"/>
      <c r="ZH563" s="5"/>
      <c r="ZI563" s="5"/>
      <c r="ZJ563" s="5"/>
      <c r="ZK563" s="5"/>
      <c r="ZL563" s="5"/>
      <c r="ZM563" s="5"/>
      <c r="ZN563" s="5"/>
      <c r="ZO563" s="5"/>
      <c r="ZP563" s="5"/>
      <c r="ZQ563" s="5"/>
      <c r="ZR563" s="5"/>
      <c r="ZS563" s="5"/>
      <c r="ZT563" s="5"/>
      <c r="ZU563" s="5"/>
      <c r="ZV563" s="5"/>
      <c r="ZW563" s="5"/>
      <c r="ZX563" s="5"/>
      <c r="ZY563" s="5"/>
      <c r="ZZ563" s="5"/>
      <c r="AAA563" s="5"/>
      <c r="AAB563" s="5"/>
      <c r="AAC563" s="5"/>
      <c r="AAD563" s="5"/>
      <c r="AAE563" s="5"/>
      <c r="AAF563" s="5"/>
      <c r="AAG563" s="5"/>
      <c r="AAH563" s="5"/>
      <c r="AAI563" s="5"/>
      <c r="AAJ563" s="5"/>
      <c r="AAK563" s="5"/>
      <c r="AAL563" s="5"/>
      <c r="AAM563" s="5"/>
      <c r="AAN563" s="5"/>
      <c r="AAO563" s="5"/>
      <c r="AAP563" s="5"/>
      <c r="AAQ563" s="5"/>
      <c r="AAR563" s="5"/>
      <c r="AAS563" s="5"/>
      <c r="AAT563" s="5"/>
      <c r="AAU563" s="5"/>
      <c r="AAV563" s="5"/>
      <c r="AAW563" s="5"/>
      <c r="AAX563" s="5"/>
      <c r="AAY563" s="5"/>
      <c r="AAZ563" s="5"/>
      <c r="ABA563" s="5"/>
      <c r="ABB563" s="5"/>
      <c r="ABC563" s="5"/>
      <c r="ABD563" s="5"/>
      <c r="ABE563" s="5"/>
      <c r="ABF563" s="5"/>
      <c r="ABG563" s="5"/>
      <c r="ABH563" s="5"/>
      <c r="ABI563" s="5"/>
      <c r="ABJ563" s="5"/>
      <c r="ABK563" s="5"/>
      <c r="ABL563" s="5"/>
      <c r="ABM563" s="5"/>
      <c r="ABN563" s="5"/>
      <c r="ABO563" s="5"/>
      <c r="ABP563" s="5"/>
      <c r="ABQ563" s="5"/>
      <c r="ABR563" s="5"/>
      <c r="ABS563" s="5"/>
      <c r="ABT563" s="5"/>
      <c r="ABU563" s="5"/>
      <c r="ABV563" s="5"/>
      <c r="ABW563" s="5"/>
      <c r="ABX563" s="5"/>
      <c r="ABY563" s="5"/>
      <c r="ABZ563" s="5"/>
      <c r="ACA563" s="5"/>
      <c r="ACB563" s="5"/>
      <c r="ACC563" s="5"/>
      <c r="ACD563" s="5"/>
      <c r="ACE563" s="5"/>
      <c r="ACF563" s="5"/>
      <c r="ACG563" s="5"/>
      <c r="ACH563" s="5"/>
      <c r="ACI563" s="5"/>
      <c r="ACJ563" s="5"/>
      <c r="ACK563" s="5"/>
      <c r="ACL563" s="5"/>
      <c r="ACM563" s="5"/>
      <c r="ACN563" s="5"/>
      <c r="ACO563" s="5"/>
      <c r="ACP563" s="5"/>
      <c r="ACQ563" s="5"/>
      <c r="ACR563" s="5"/>
      <c r="ACS563" s="5"/>
      <c r="ACT563" s="5"/>
      <c r="ACU563" s="5"/>
      <c r="ACV563" s="5"/>
      <c r="ACW563" s="5"/>
      <c r="ACX563" s="5"/>
      <c r="ACY563" s="5"/>
      <c r="ACZ563" s="5"/>
      <c r="ADA563" s="5"/>
      <c r="ADB563" s="5"/>
      <c r="ADC563" s="5"/>
      <c r="ADD563" s="5"/>
      <c r="ADE563" s="5"/>
      <c r="ADF563" s="5"/>
      <c r="ADG563" s="5"/>
      <c r="ADH563" s="5"/>
      <c r="ADI563" s="5"/>
      <c r="ADJ563" s="5"/>
      <c r="ADK563" s="5"/>
      <c r="ADL563" s="5"/>
      <c r="ADM563" s="5"/>
      <c r="ADN563" s="5"/>
      <c r="ADO563" s="5"/>
      <c r="ADP563" s="5"/>
      <c r="ADQ563" s="5"/>
      <c r="ADR563" s="5"/>
      <c r="ADS563" s="5"/>
      <c r="ADT563" s="5"/>
      <c r="ADU563" s="5"/>
      <c r="ADV563" s="5"/>
      <c r="ADW563" s="5"/>
      <c r="ADX563" s="5"/>
      <c r="ADY563" s="5"/>
      <c r="ADZ563" s="5"/>
      <c r="AEA563" s="5"/>
      <c r="AEB563" s="5"/>
      <c r="AEC563" s="5"/>
      <c r="AED563" s="5"/>
      <c r="AEE563" s="5"/>
      <c r="AEF563" s="5"/>
      <c r="AEG563" s="5"/>
      <c r="AEH563" s="5"/>
      <c r="AEI563" s="5"/>
      <c r="AEJ563" s="5"/>
      <c r="AEK563" s="5"/>
      <c r="AEL563" s="5"/>
      <c r="AEM563" s="5"/>
      <c r="AEN563" s="5"/>
      <c r="AEO563" s="5"/>
      <c r="AEP563" s="5"/>
      <c r="AEQ563" s="5"/>
      <c r="AER563" s="5"/>
      <c r="AES563" s="5"/>
      <c r="AET563" s="5"/>
      <c r="AEU563" s="5"/>
      <c r="AEV563" s="5"/>
      <c r="AEW563" s="5"/>
      <c r="AEX563" s="5"/>
      <c r="AEY563" s="5"/>
      <c r="AEZ563" s="5"/>
      <c r="AFA563" s="5"/>
      <c r="AFB563" s="5"/>
      <c r="AFC563" s="5"/>
      <c r="AFD563" s="5"/>
      <c r="AFE563" s="5"/>
      <c r="AFF563" s="5"/>
      <c r="AFG563" s="5"/>
      <c r="AFH563" s="5"/>
      <c r="AFI563" s="5"/>
      <c r="AFJ563" s="5"/>
      <c r="AFK563" s="5"/>
      <c r="AFL563" s="5"/>
      <c r="AFM563" s="5"/>
      <c r="AFN563" s="5"/>
      <c r="AFO563" s="5"/>
      <c r="AFP563" s="5"/>
      <c r="AFQ563" s="5"/>
      <c r="AFR563" s="5"/>
      <c r="AFS563" s="5"/>
      <c r="AFT563" s="5"/>
      <c r="AFU563" s="5"/>
      <c r="AFV563" s="5"/>
      <c r="AFW563" s="5"/>
      <c r="AFX563" s="5"/>
      <c r="AFY563" s="5"/>
      <c r="AFZ563" s="5"/>
      <c r="AGA563" s="5"/>
      <c r="AGB563" s="5"/>
      <c r="AGC563" s="5"/>
      <c r="AGD563" s="5"/>
      <c r="AGE563" s="5"/>
      <c r="AGF563" s="5"/>
      <c r="AGG563" s="5"/>
      <c r="AGH563" s="5"/>
      <c r="AGI563" s="5"/>
      <c r="AGJ563" s="5"/>
      <c r="AGK563" s="5"/>
      <c r="AGL563" s="5"/>
      <c r="AGM563" s="5"/>
      <c r="AGN563" s="5"/>
      <c r="AGO563" s="5"/>
      <c r="AGP563" s="5"/>
      <c r="AGQ563" s="5"/>
      <c r="AGR563" s="5"/>
      <c r="AGS563" s="5"/>
      <c r="AGT563" s="5"/>
      <c r="AGU563" s="5"/>
      <c r="AGV563" s="5"/>
      <c r="AGW563" s="5"/>
      <c r="AGX563" s="5"/>
      <c r="AGY563" s="5"/>
      <c r="AGZ563" s="5"/>
      <c r="AHA563" s="5"/>
      <c r="AHB563" s="5"/>
      <c r="AHC563" s="5"/>
      <c r="AHD563" s="5"/>
      <c r="AHE563" s="5"/>
      <c r="AHF563" s="5"/>
      <c r="AHG563" s="5"/>
      <c r="AHH563" s="5"/>
      <c r="AHI563" s="5"/>
      <c r="AHJ563" s="5"/>
      <c r="AHK563" s="5"/>
      <c r="AHL563" s="5"/>
      <c r="AHM563" s="5"/>
      <c r="AHN563" s="5"/>
      <c r="AHO563" s="5"/>
      <c r="AHP563" s="5"/>
      <c r="AHQ563" s="5"/>
      <c r="AHR563" s="5"/>
      <c r="AHS563" s="5"/>
      <c r="AHT563" s="5"/>
      <c r="AHU563" s="5"/>
      <c r="AHV563" s="5"/>
      <c r="AHW563" s="5"/>
      <c r="AHX563" s="5"/>
      <c r="AHY563" s="5"/>
      <c r="AHZ563" s="5"/>
      <c r="AIA563" s="5"/>
      <c r="AIB563" s="5"/>
      <c r="AIC563" s="5"/>
      <c r="AID563" s="5"/>
      <c r="AIE563" s="5"/>
      <c r="AIF563" s="5"/>
      <c r="AIG563" s="5"/>
      <c r="AIH563" s="5"/>
      <c r="AII563" s="5"/>
      <c r="AIJ563" s="5"/>
      <c r="AIK563" s="5"/>
      <c r="AIL563" s="5"/>
      <c r="AIM563" s="5"/>
      <c r="AIN563" s="5"/>
      <c r="AIO563" s="5"/>
      <c r="AIP563" s="5"/>
      <c r="AIQ563" s="5"/>
      <c r="AIR563" s="5"/>
      <c r="AIS563" s="5"/>
      <c r="AIT563" s="5"/>
      <c r="AIU563" s="5"/>
      <c r="AIV563" s="5"/>
      <c r="AIW563" s="5"/>
      <c r="AIX563" s="5"/>
      <c r="AIY563" s="5"/>
      <c r="AIZ563" s="5"/>
      <c r="AJA563" s="5"/>
      <c r="AJB563" s="5"/>
      <c r="AJC563" s="5"/>
      <c r="AJD563" s="5"/>
      <c r="AJE563" s="5"/>
      <c r="AJF563" s="5"/>
      <c r="AJG563" s="5"/>
      <c r="AJH563" s="5"/>
      <c r="AJI563" s="5"/>
      <c r="AJJ563" s="5"/>
      <c r="AJK563" s="5"/>
      <c r="AJL563" s="5"/>
      <c r="AJM563" s="5"/>
      <c r="AJN563" s="5"/>
      <c r="AJO563" s="5"/>
      <c r="AJP563" s="5"/>
      <c r="AJQ563" s="5"/>
      <c r="AJR563" s="5"/>
      <c r="AJS563" s="5"/>
      <c r="AJT563" s="5"/>
      <c r="AJU563" s="5"/>
      <c r="AJV563" s="5"/>
      <c r="AJW563" s="5"/>
      <c r="AJX563" s="5"/>
      <c r="AJY563" s="5"/>
      <c r="AJZ563" s="5"/>
      <c r="AKA563" s="5"/>
      <c r="AKB563" s="5"/>
      <c r="AKC563" s="5"/>
      <c r="AKD563" s="5"/>
      <c r="AKE563" s="5"/>
      <c r="AKF563" s="5"/>
      <c r="AKG563" s="5"/>
      <c r="AKH563" s="5"/>
      <c r="AKI563" s="5"/>
      <c r="AKJ563" s="5"/>
      <c r="AKK563" s="5"/>
      <c r="AKL563" s="5"/>
      <c r="AKM563" s="5"/>
      <c r="AKN563" s="5"/>
      <c r="AKO563" s="5"/>
      <c r="AKP563" s="5"/>
      <c r="AKQ563" s="5"/>
      <c r="AKR563" s="5"/>
      <c r="AKS563" s="5"/>
      <c r="AKT563" s="5"/>
      <c r="AKU563" s="5"/>
      <c r="AKV563" s="5"/>
      <c r="AKW563" s="5"/>
      <c r="AKX563" s="5"/>
      <c r="AKY563" s="5"/>
      <c r="AKZ563" s="5"/>
      <c r="ALA563" s="5"/>
      <c r="ALB563" s="5"/>
      <c r="ALC563" s="5"/>
      <c r="ALD563" s="5"/>
      <c r="ALE563" s="5"/>
      <c r="ALF563" s="5"/>
      <c r="ALG563" s="5"/>
      <c r="ALH563" s="5"/>
      <c r="ALI563" s="5"/>
      <c r="ALJ563" s="5"/>
      <c r="ALK563" s="5"/>
      <c r="ALL563" s="5"/>
      <c r="ALM563" s="5"/>
      <c r="ALN563" s="5"/>
      <c r="ALO563" s="5"/>
      <c r="ALP563" s="5"/>
      <c r="ALQ563" s="5"/>
      <c r="ALR563" s="5"/>
      <c r="ALS563" s="5"/>
      <c r="ALT563" s="5"/>
      <c r="ALU563" s="5"/>
      <c r="ALV563" s="5"/>
      <c r="ALW563" s="5"/>
      <c r="ALX563" s="5"/>
      <c r="ALY563" s="5"/>
      <c r="ALZ563" s="5"/>
      <c r="AMA563" s="5"/>
      <c r="AMB563" s="5"/>
      <c r="AMC563" s="5"/>
      <c r="AMD563" s="5"/>
      <c r="AME563" s="5"/>
      <c r="AMF563" s="5"/>
      <c r="AMG563" s="5"/>
      <c r="AMH563" s="5"/>
      <c r="AMI563" s="5"/>
      <c r="AMJ563" s="5"/>
      <c r="AMK563" s="5"/>
    </row>
    <row r="564" spans="1:1025" ht="32.25" customHeight="1">
      <c r="A564" s="16">
        <v>1</v>
      </c>
      <c r="B564" s="151" t="s">
        <v>856</v>
      </c>
      <c r="C564" s="99">
        <v>1951</v>
      </c>
      <c r="D564" s="99" t="s">
        <v>39</v>
      </c>
      <c r="E564" s="183" t="s">
        <v>38</v>
      </c>
      <c r="F564" s="152">
        <v>0.83333333333333337</v>
      </c>
      <c r="G564" s="99">
        <v>11</v>
      </c>
      <c r="H564" s="276">
        <v>12658.2</v>
      </c>
      <c r="I564" s="276">
        <v>9128.4</v>
      </c>
      <c r="J564" s="276">
        <v>8425.6</v>
      </c>
      <c r="K564" s="277">
        <v>321</v>
      </c>
      <c r="L564" s="295">
        <v>3344798</v>
      </c>
      <c r="M564" s="104" t="s">
        <v>39</v>
      </c>
      <c r="N564" s="115">
        <f>L564-O564</f>
        <v>2341358.6</v>
      </c>
      <c r="O564" s="115">
        <v>1003439.4</v>
      </c>
      <c r="P564" s="153" t="s">
        <v>39</v>
      </c>
      <c r="Q564" s="104" t="s">
        <v>39</v>
      </c>
      <c r="R564" s="60" t="s">
        <v>857</v>
      </c>
      <c r="S564" s="78">
        <f t="shared" ref="S564:S577" si="71">L564/I564</f>
        <v>366.42</v>
      </c>
      <c r="T564" s="29">
        <v>18651.8</v>
      </c>
      <c r="U564" s="22">
        <v>42735</v>
      </c>
      <c r="V564" s="11">
        <v>1</v>
      </c>
    </row>
    <row r="565" spans="1:1025" ht="28.5" customHeight="1">
      <c r="A565" s="16">
        <v>2</v>
      </c>
      <c r="B565" s="151" t="s">
        <v>858</v>
      </c>
      <c r="C565" s="99">
        <v>1965</v>
      </c>
      <c r="D565" s="99" t="s">
        <v>39</v>
      </c>
      <c r="E565" s="183" t="s">
        <v>68</v>
      </c>
      <c r="F565" s="99">
        <v>5</v>
      </c>
      <c r="G565" s="99">
        <v>5</v>
      </c>
      <c r="H565" s="276">
        <v>4885.5</v>
      </c>
      <c r="I565" s="276">
        <v>4442.6000000000004</v>
      </c>
      <c r="J565" s="276">
        <v>4165.42</v>
      </c>
      <c r="K565" s="277">
        <v>236</v>
      </c>
      <c r="L565" s="295">
        <f t="shared" ref="L565:L577" si="72">N565+O565</f>
        <v>1061381.42</v>
      </c>
      <c r="M565" s="104" t="s">
        <v>39</v>
      </c>
      <c r="N565" s="115">
        <v>742966.99</v>
      </c>
      <c r="O565" s="115">
        <v>318414.43</v>
      </c>
      <c r="P565" s="153" t="s">
        <v>39</v>
      </c>
      <c r="Q565" s="104" t="s">
        <v>39</v>
      </c>
      <c r="R565" s="60" t="s">
        <v>859</v>
      </c>
      <c r="S565" s="78">
        <f t="shared" si="71"/>
        <v>238.91</v>
      </c>
      <c r="T565" s="29">
        <v>18651.8</v>
      </c>
      <c r="U565" s="22">
        <v>42735</v>
      </c>
      <c r="V565" s="11">
        <v>1</v>
      </c>
    </row>
    <row r="566" spans="1:1025" ht="21.75" customHeight="1">
      <c r="A566" s="16">
        <v>3</v>
      </c>
      <c r="B566" s="151" t="s">
        <v>860</v>
      </c>
      <c r="C566" s="99">
        <v>1981</v>
      </c>
      <c r="D566" s="99" t="s">
        <v>39</v>
      </c>
      <c r="E566" s="183" t="s">
        <v>38</v>
      </c>
      <c r="F566" s="99">
        <v>9</v>
      </c>
      <c r="G566" s="99">
        <v>5</v>
      </c>
      <c r="H566" s="276">
        <v>10425</v>
      </c>
      <c r="I566" s="276">
        <v>9188.7000000000007</v>
      </c>
      <c r="J566" s="276">
        <v>8284.1</v>
      </c>
      <c r="K566" s="277">
        <v>390</v>
      </c>
      <c r="L566" s="295">
        <f t="shared" si="72"/>
        <v>9256838.8200000003</v>
      </c>
      <c r="M566" s="104" t="s">
        <v>39</v>
      </c>
      <c r="N566" s="115">
        <f>6388654.87+34722.8+56409.5</f>
        <v>6479787.1699999999</v>
      </c>
      <c r="O566" s="115">
        <f>2737994.95+14881.2+24175.5</f>
        <v>2777051.65</v>
      </c>
      <c r="P566" s="153" t="s">
        <v>39</v>
      </c>
      <c r="Q566" s="104" t="s">
        <v>39</v>
      </c>
      <c r="R566" s="60" t="s">
        <v>861</v>
      </c>
      <c r="S566" s="78">
        <f t="shared" si="71"/>
        <v>1007.42</v>
      </c>
      <c r="T566" s="29">
        <v>18651.8</v>
      </c>
      <c r="U566" s="22">
        <v>42735</v>
      </c>
      <c r="V566" s="11">
        <v>1</v>
      </c>
    </row>
    <row r="567" spans="1:1025" ht="28.5" customHeight="1">
      <c r="A567" s="16">
        <v>4</v>
      </c>
      <c r="B567" s="151" t="s">
        <v>862</v>
      </c>
      <c r="C567" s="99">
        <v>1962</v>
      </c>
      <c r="D567" s="99" t="s">
        <v>39</v>
      </c>
      <c r="E567" s="183" t="s">
        <v>38</v>
      </c>
      <c r="F567" s="99">
        <v>5</v>
      </c>
      <c r="G567" s="99">
        <v>3</v>
      </c>
      <c r="H567" s="276">
        <v>2783.4</v>
      </c>
      <c r="I567" s="276">
        <v>2438.5</v>
      </c>
      <c r="J567" s="276">
        <v>1903.35</v>
      </c>
      <c r="K567" s="277">
        <v>113</v>
      </c>
      <c r="L567" s="295">
        <f t="shared" si="72"/>
        <v>935723.19</v>
      </c>
      <c r="M567" s="105" t="s">
        <v>39</v>
      </c>
      <c r="N567" s="115">
        <v>655006.23</v>
      </c>
      <c r="O567" s="115">
        <v>280716.96000000002</v>
      </c>
      <c r="P567" s="154" t="s">
        <v>39</v>
      </c>
      <c r="Q567" s="155" t="s">
        <v>863</v>
      </c>
      <c r="R567" s="60" t="s">
        <v>857</v>
      </c>
      <c r="S567" s="78">
        <f t="shared" si="71"/>
        <v>383.73</v>
      </c>
      <c r="T567" s="29">
        <v>18651.8</v>
      </c>
      <c r="U567" s="22">
        <v>42735</v>
      </c>
      <c r="V567" s="11">
        <v>1</v>
      </c>
    </row>
    <row r="568" spans="1:1025" ht="31.5" customHeight="1">
      <c r="A568" s="16">
        <v>5</v>
      </c>
      <c r="B568" s="151" t="s">
        <v>864</v>
      </c>
      <c r="C568" s="99">
        <v>1959</v>
      </c>
      <c r="D568" s="99" t="s">
        <v>39</v>
      </c>
      <c r="E568" s="183" t="s">
        <v>38</v>
      </c>
      <c r="F568" s="99">
        <v>5</v>
      </c>
      <c r="G568" s="99">
        <v>4</v>
      </c>
      <c r="H568" s="276">
        <v>3494</v>
      </c>
      <c r="I568" s="276">
        <v>3135.6</v>
      </c>
      <c r="J568" s="276">
        <v>3646.02</v>
      </c>
      <c r="K568" s="277">
        <v>145</v>
      </c>
      <c r="L568" s="295">
        <f t="shared" si="72"/>
        <v>1284541.55</v>
      </c>
      <c r="M568" s="104" t="s">
        <v>39</v>
      </c>
      <c r="N568" s="115">
        <v>899179.09</v>
      </c>
      <c r="O568" s="115">
        <v>385362.46</v>
      </c>
      <c r="P568" s="153" t="s">
        <v>39</v>
      </c>
      <c r="Q568" s="104" t="s">
        <v>39</v>
      </c>
      <c r="R568" s="60" t="s">
        <v>857</v>
      </c>
      <c r="S568" s="78">
        <f t="shared" si="71"/>
        <v>409.66</v>
      </c>
      <c r="T568" s="29">
        <v>18651.8</v>
      </c>
      <c r="U568" s="22">
        <v>42735</v>
      </c>
      <c r="V568" s="11">
        <v>1</v>
      </c>
    </row>
    <row r="569" spans="1:1025" ht="30.75" customHeight="1">
      <c r="A569" s="16">
        <v>6</v>
      </c>
      <c r="B569" s="151" t="s">
        <v>865</v>
      </c>
      <c r="C569" s="99">
        <v>1964</v>
      </c>
      <c r="D569" s="99" t="s">
        <v>39</v>
      </c>
      <c r="E569" s="183" t="s">
        <v>68</v>
      </c>
      <c r="F569" s="99">
        <v>5</v>
      </c>
      <c r="G569" s="99">
        <v>4</v>
      </c>
      <c r="H569" s="276">
        <v>3851.8</v>
      </c>
      <c r="I569" s="276">
        <v>3499.2</v>
      </c>
      <c r="J569" s="276">
        <v>2535</v>
      </c>
      <c r="K569" s="277">
        <v>160</v>
      </c>
      <c r="L569" s="295">
        <f t="shared" si="72"/>
        <v>1188478.2</v>
      </c>
      <c r="M569" s="104" t="s">
        <v>39</v>
      </c>
      <c r="N569" s="115">
        <v>831934.74</v>
      </c>
      <c r="O569" s="115">
        <v>356543.46</v>
      </c>
      <c r="P569" s="153" t="s">
        <v>39</v>
      </c>
      <c r="Q569" s="104" t="s">
        <v>39</v>
      </c>
      <c r="R569" s="60" t="s">
        <v>857</v>
      </c>
      <c r="S569" s="78">
        <f t="shared" si="71"/>
        <v>339.64</v>
      </c>
      <c r="T569" s="29">
        <v>18651.8</v>
      </c>
      <c r="U569" s="22">
        <v>42735</v>
      </c>
      <c r="V569" s="11">
        <v>1</v>
      </c>
    </row>
    <row r="570" spans="1:1025" ht="36" customHeight="1">
      <c r="A570" s="16">
        <v>7</v>
      </c>
      <c r="B570" s="151" t="s">
        <v>866</v>
      </c>
      <c r="C570" s="99">
        <v>1960</v>
      </c>
      <c r="D570" s="99" t="s">
        <v>39</v>
      </c>
      <c r="E570" s="183" t="s">
        <v>38</v>
      </c>
      <c r="F570" s="99">
        <v>5</v>
      </c>
      <c r="G570" s="99">
        <v>4</v>
      </c>
      <c r="H570" s="276">
        <v>3487.7</v>
      </c>
      <c r="I570" s="276">
        <v>3198.2</v>
      </c>
      <c r="J570" s="276">
        <v>2501.86</v>
      </c>
      <c r="K570" s="277">
        <v>167</v>
      </c>
      <c r="L570" s="295">
        <f t="shared" si="72"/>
        <v>1240618.3999999999</v>
      </c>
      <c r="M570" s="104" t="s">
        <v>39</v>
      </c>
      <c r="N570" s="115">
        <v>868432.88</v>
      </c>
      <c r="O570" s="115">
        <v>372185.52</v>
      </c>
      <c r="P570" s="153" t="s">
        <v>39</v>
      </c>
      <c r="Q570" s="104" t="s">
        <v>39</v>
      </c>
      <c r="R570" s="60" t="s">
        <v>857</v>
      </c>
      <c r="S570" s="78">
        <f t="shared" si="71"/>
        <v>387.91</v>
      </c>
      <c r="T570" s="29">
        <v>18651.8</v>
      </c>
      <c r="U570" s="22">
        <v>42735</v>
      </c>
      <c r="V570" s="11">
        <v>1</v>
      </c>
    </row>
    <row r="571" spans="1:1025" ht="39" customHeight="1">
      <c r="A571" s="16">
        <v>8</v>
      </c>
      <c r="B571" s="151" t="s">
        <v>867</v>
      </c>
      <c r="C571" s="99">
        <v>1964</v>
      </c>
      <c r="D571" s="99" t="s">
        <v>39</v>
      </c>
      <c r="E571" s="183" t="s">
        <v>68</v>
      </c>
      <c r="F571" s="99">
        <v>5</v>
      </c>
      <c r="G571" s="99">
        <v>4</v>
      </c>
      <c r="H571" s="276">
        <v>3841.8</v>
      </c>
      <c r="I571" s="276">
        <v>3500.8</v>
      </c>
      <c r="J571" s="276">
        <v>2693.93</v>
      </c>
      <c r="K571" s="277">
        <v>171</v>
      </c>
      <c r="L571" s="295">
        <f t="shared" si="72"/>
        <v>1213114.96</v>
      </c>
      <c r="M571" s="104" t="s">
        <v>39</v>
      </c>
      <c r="N571" s="115">
        <v>849180.47</v>
      </c>
      <c r="O571" s="115">
        <v>363934.49</v>
      </c>
      <c r="P571" s="153" t="s">
        <v>39</v>
      </c>
      <c r="Q571" s="104" t="s">
        <v>39</v>
      </c>
      <c r="R571" s="60" t="s">
        <v>857</v>
      </c>
      <c r="S571" s="78">
        <f t="shared" si="71"/>
        <v>346.53</v>
      </c>
      <c r="T571" s="29">
        <v>18651.8</v>
      </c>
      <c r="U571" s="22">
        <v>42735</v>
      </c>
      <c r="V571" s="11">
        <v>1</v>
      </c>
    </row>
    <row r="572" spans="1:1025" ht="36" customHeight="1">
      <c r="A572" s="16">
        <v>9</v>
      </c>
      <c r="B572" s="151" t="s">
        <v>373</v>
      </c>
      <c r="C572" s="99">
        <v>1964</v>
      </c>
      <c r="D572" s="99" t="s">
        <v>39</v>
      </c>
      <c r="E572" s="183" t="s">
        <v>68</v>
      </c>
      <c r="F572" s="99">
        <v>5</v>
      </c>
      <c r="G572" s="99">
        <v>4</v>
      </c>
      <c r="H572" s="276">
        <v>3839.9</v>
      </c>
      <c r="I572" s="276">
        <v>3500.1</v>
      </c>
      <c r="J572" s="276">
        <v>2800.8</v>
      </c>
      <c r="K572" s="277">
        <v>171</v>
      </c>
      <c r="L572" s="295">
        <f t="shared" si="72"/>
        <v>1213114.96</v>
      </c>
      <c r="M572" s="104" t="s">
        <v>39</v>
      </c>
      <c r="N572" s="115">
        <v>849180.47</v>
      </c>
      <c r="O572" s="115">
        <v>363934.49</v>
      </c>
      <c r="P572" s="153" t="s">
        <v>39</v>
      </c>
      <c r="Q572" s="104" t="s">
        <v>39</v>
      </c>
      <c r="R572" s="60" t="s">
        <v>857</v>
      </c>
      <c r="S572" s="78">
        <f t="shared" si="71"/>
        <v>346.59</v>
      </c>
      <c r="T572" s="29">
        <v>18651.8</v>
      </c>
      <c r="U572" s="22">
        <v>42735</v>
      </c>
      <c r="V572" s="11">
        <v>1</v>
      </c>
    </row>
    <row r="573" spans="1:1025" ht="30" customHeight="1">
      <c r="A573" s="16">
        <v>10</v>
      </c>
      <c r="B573" s="151" t="s">
        <v>868</v>
      </c>
      <c r="C573" s="99">
        <v>1965</v>
      </c>
      <c r="D573" s="99" t="s">
        <v>39</v>
      </c>
      <c r="E573" s="183" t="s">
        <v>68</v>
      </c>
      <c r="F573" s="99">
        <v>5</v>
      </c>
      <c r="G573" s="99">
        <v>4</v>
      </c>
      <c r="H573" s="276">
        <v>3859.3</v>
      </c>
      <c r="I573" s="276">
        <v>3506.9</v>
      </c>
      <c r="J573" s="276">
        <v>3153.35</v>
      </c>
      <c r="K573" s="277">
        <v>170</v>
      </c>
      <c r="L573" s="295">
        <f t="shared" si="72"/>
        <v>1213114.96</v>
      </c>
      <c r="M573" s="104" t="s">
        <v>39</v>
      </c>
      <c r="N573" s="115">
        <v>849180.47</v>
      </c>
      <c r="O573" s="115">
        <v>363934.49</v>
      </c>
      <c r="P573" s="153" t="s">
        <v>39</v>
      </c>
      <c r="Q573" s="104" t="s">
        <v>39</v>
      </c>
      <c r="R573" s="60" t="s">
        <v>857</v>
      </c>
      <c r="S573" s="78">
        <f t="shared" si="71"/>
        <v>345.92</v>
      </c>
      <c r="T573" s="29">
        <v>18651.8</v>
      </c>
      <c r="U573" s="22">
        <v>42735</v>
      </c>
      <c r="V573" s="11">
        <v>1</v>
      </c>
    </row>
    <row r="574" spans="1:1025" ht="28.5" customHeight="1">
      <c r="A574" s="16">
        <v>11</v>
      </c>
      <c r="B574" s="151" t="s">
        <v>869</v>
      </c>
      <c r="C574" s="99">
        <v>1965</v>
      </c>
      <c r="D574" s="99" t="s">
        <v>39</v>
      </c>
      <c r="E574" s="183" t="s">
        <v>68</v>
      </c>
      <c r="F574" s="99">
        <v>5</v>
      </c>
      <c r="G574" s="99">
        <v>4</v>
      </c>
      <c r="H574" s="276">
        <v>3838.8</v>
      </c>
      <c r="I574" s="276">
        <v>3485.5</v>
      </c>
      <c r="J574" s="276">
        <v>2645.08</v>
      </c>
      <c r="K574" s="277">
        <v>171</v>
      </c>
      <c r="L574" s="295">
        <f t="shared" si="72"/>
        <v>1192760.03</v>
      </c>
      <c r="M574" s="104" t="s">
        <v>39</v>
      </c>
      <c r="N574" s="115">
        <v>834932.02</v>
      </c>
      <c r="O574" s="115">
        <v>357828.01</v>
      </c>
      <c r="P574" s="153" t="s">
        <v>39</v>
      </c>
      <c r="Q574" s="104" t="s">
        <v>39</v>
      </c>
      <c r="R574" s="60" t="s">
        <v>857</v>
      </c>
      <c r="S574" s="78">
        <f t="shared" si="71"/>
        <v>342.21</v>
      </c>
      <c r="T574" s="29">
        <v>18651.8</v>
      </c>
      <c r="U574" s="22">
        <v>42735</v>
      </c>
      <c r="V574" s="11">
        <v>1</v>
      </c>
    </row>
    <row r="575" spans="1:1025" ht="30" customHeight="1">
      <c r="A575" s="79">
        <v>12</v>
      </c>
      <c r="B575" s="156" t="s">
        <v>870</v>
      </c>
      <c r="C575" s="157">
        <v>1958</v>
      </c>
      <c r="D575" s="157" t="s">
        <v>39</v>
      </c>
      <c r="E575" s="197" t="s">
        <v>38</v>
      </c>
      <c r="F575" s="157">
        <v>4</v>
      </c>
      <c r="G575" s="157">
        <v>3</v>
      </c>
      <c r="H575" s="345">
        <v>2604.5</v>
      </c>
      <c r="I575" s="345">
        <v>2228</v>
      </c>
      <c r="J575" s="345">
        <v>1867.9</v>
      </c>
      <c r="K575" s="346">
        <v>77</v>
      </c>
      <c r="L575" s="295">
        <f t="shared" si="72"/>
        <v>1050195.81</v>
      </c>
      <c r="M575" s="158" t="s">
        <v>39</v>
      </c>
      <c r="N575" s="115">
        <v>735137.07</v>
      </c>
      <c r="O575" s="115">
        <v>315058.74</v>
      </c>
      <c r="P575" s="159" t="s">
        <v>39</v>
      </c>
      <c r="Q575" s="104" t="s">
        <v>39</v>
      </c>
      <c r="R575" s="60" t="s">
        <v>857</v>
      </c>
      <c r="S575" s="78">
        <f t="shared" si="71"/>
        <v>471.36</v>
      </c>
      <c r="T575" s="29">
        <v>18651.8</v>
      </c>
      <c r="U575" s="82">
        <v>42735</v>
      </c>
      <c r="V575" s="11">
        <v>1</v>
      </c>
    </row>
    <row r="576" spans="1:1025" ht="31.5" customHeight="1">
      <c r="A576" s="83">
        <v>13</v>
      </c>
      <c r="B576" s="151" t="s">
        <v>871</v>
      </c>
      <c r="C576" s="160">
        <v>1960</v>
      </c>
      <c r="D576" s="160" t="s">
        <v>39</v>
      </c>
      <c r="E576" s="198" t="s">
        <v>38</v>
      </c>
      <c r="F576" s="160">
        <v>2</v>
      </c>
      <c r="G576" s="160">
        <v>1</v>
      </c>
      <c r="H576" s="318">
        <v>345.9</v>
      </c>
      <c r="I576" s="318">
        <v>322.7</v>
      </c>
      <c r="J576" s="318">
        <v>198.6</v>
      </c>
      <c r="K576" s="297">
        <v>29</v>
      </c>
      <c r="L576" s="295">
        <f t="shared" si="72"/>
        <v>843649.19</v>
      </c>
      <c r="M576" s="116" t="s">
        <v>39</v>
      </c>
      <c r="N576" s="161">
        <v>590554.43000000005</v>
      </c>
      <c r="O576" s="161">
        <v>253094.76</v>
      </c>
      <c r="P576" s="116" t="s">
        <v>39</v>
      </c>
      <c r="Q576" s="162" t="s">
        <v>39</v>
      </c>
      <c r="R576" s="80" t="s">
        <v>857</v>
      </c>
      <c r="S576" s="78">
        <f t="shared" si="71"/>
        <v>2614.35</v>
      </c>
      <c r="T576" s="29">
        <v>18651.8</v>
      </c>
      <c r="U576" s="84">
        <v>42735</v>
      </c>
      <c r="V576" s="11">
        <v>1</v>
      </c>
    </row>
    <row r="577" spans="1:1025" ht="30" customHeight="1">
      <c r="A577" s="85">
        <v>14</v>
      </c>
      <c r="B577" s="156" t="s">
        <v>872</v>
      </c>
      <c r="C577" s="163">
        <v>1953</v>
      </c>
      <c r="D577" s="163" t="s">
        <v>39</v>
      </c>
      <c r="E577" s="199" t="s">
        <v>38</v>
      </c>
      <c r="F577" s="163">
        <v>3</v>
      </c>
      <c r="G577" s="163">
        <v>2</v>
      </c>
      <c r="H577" s="347">
        <v>1349.3</v>
      </c>
      <c r="I577" s="347">
        <v>1085.4000000000001</v>
      </c>
      <c r="J577" s="347">
        <v>823.3</v>
      </c>
      <c r="K577" s="348">
        <v>54</v>
      </c>
      <c r="L577" s="295">
        <f t="shared" si="72"/>
        <v>647797.61</v>
      </c>
      <c r="M577" s="162" t="s">
        <v>39</v>
      </c>
      <c r="N577" s="161">
        <v>453458.33</v>
      </c>
      <c r="O577" s="161">
        <v>194339.28</v>
      </c>
      <c r="P577" s="162" t="s">
        <v>39</v>
      </c>
      <c r="Q577" s="162" t="s">
        <v>39</v>
      </c>
      <c r="R577" s="80" t="s">
        <v>857</v>
      </c>
      <c r="S577" s="78">
        <f t="shared" si="71"/>
        <v>596.83000000000004</v>
      </c>
      <c r="T577" s="29">
        <v>18651.8</v>
      </c>
      <c r="U577" s="86">
        <v>42735</v>
      </c>
      <c r="V577" s="11">
        <v>1</v>
      </c>
    </row>
    <row r="578" spans="1:1025" s="172" customFormat="1" ht="28.5" customHeight="1">
      <c r="A578" s="262" t="s">
        <v>873</v>
      </c>
      <c r="B578" s="262"/>
      <c r="C578" s="262"/>
      <c r="D578" s="262"/>
      <c r="E578" s="262"/>
      <c r="F578" s="262"/>
      <c r="G578" s="262"/>
      <c r="H578" s="319">
        <f t="shared" ref="H578:O578" si="73">SUM(H564:H577)</f>
        <v>61265.1</v>
      </c>
      <c r="I578" s="319">
        <f t="shared" si="73"/>
        <v>52660.6</v>
      </c>
      <c r="J578" s="319">
        <f t="shared" si="73"/>
        <v>45644.31</v>
      </c>
      <c r="K578" s="349">
        <f t="shared" si="73"/>
        <v>2375</v>
      </c>
      <c r="L578" s="350">
        <f t="shared" si="73"/>
        <v>25686127.100000001</v>
      </c>
      <c r="M578" s="34">
        <f t="shared" si="73"/>
        <v>0</v>
      </c>
      <c r="N578" s="227">
        <f t="shared" si="73"/>
        <v>17980288.960000001</v>
      </c>
      <c r="O578" s="227">
        <f t="shared" si="73"/>
        <v>7705838.1399999997</v>
      </c>
      <c r="P578" s="34">
        <v>0</v>
      </c>
      <c r="Q578" s="34">
        <v>0</v>
      </c>
      <c r="R578" s="176" t="s">
        <v>105</v>
      </c>
      <c r="S578" s="228" t="s">
        <v>105</v>
      </c>
      <c r="T578" s="27" t="s">
        <v>105</v>
      </c>
      <c r="U578" s="229" t="s">
        <v>105</v>
      </c>
      <c r="V578" s="18"/>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c r="BV578" s="5"/>
      <c r="BW578" s="5"/>
      <c r="BX578" s="5"/>
      <c r="BY578" s="5"/>
      <c r="BZ578" s="5"/>
      <c r="CA578" s="5"/>
      <c r="CB578" s="5"/>
      <c r="CC578" s="5"/>
      <c r="CD578" s="5"/>
      <c r="CE578" s="5"/>
      <c r="CF578" s="5"/>
      <c r="CG578" s="5"/>
      <c r="CH578" s="5"/>
      <c r="CI578" s="5"/>
      <c r="CJ578" s="5"/>
      <c r="CK578" s="5"/>
      <c r="CL578" s="5"/>
      <c r="CM578" s="5"/>
      <c r="CN578" s="5"/>
      <c r="CO578" s="5"/>
      <c r="CP578" s="5"/>
      <c r="CQ578" s="5"/>
      <c r="CR578" s="5"/>
      <c r="CS578" s="5"/>
      <c r="CT578" s="5"/>
      <c r="CU578" s="5"/>
      <c r="CV578" s="5"/>
      <c r="CW578" s="5"/>
      <c r="CX578" s="5"/>
      <c r="CY578" s="5"/>
      <c r="CZ578" s="5"/>
      <c r="DA578" s="5"/>
      <c r="DB578" s="5"/>
      <c r="DC578" s="5"/>
      <c r="DD578" s="5"/>
      <c r="DE578" s="5"/>
      <c r="DF578" s="5"/>
      <c r="DG578" s="5"/>
      <c r="DH578" s="5"/>
      <c r="DI578" s="5"/>
      <c r="DJ578" s="5"/>
      <c r="DK578" s="5"/>
      <c r="DL578" s="5"/>
      <c r="DM578" s="5"/>
      <c r="DN578" s="5"/>
      <c r="DO578" s="5"/>
      <c r="DP578" s="5"/>
      <c r="DQ578" s="5"/>
      <c r="DR578" s="5"/>
      <c r="DS578" s="5"/>
      <c r="DT578" s="5"/>
      <c r="DU578" s="5"/>
      <c r="DV578" s="5"/>
      <c r="DW578" s="5"/>
      <c r="DX578" s="5"/>
      <c r="DY578" s="5"/>
      <c r="DZ578" s="5"/>
      <c r="EA578" s="5"/>
      <c r="EB578" s="5"/>
      <c r="EC578" s="5"/>
      <c r="ED578" s="5"/>
      <c r="EE578" s="5"/>
      <c r="EF578" s="5"/>
      <c r="EG578" s="5"/>
      <c r="EH578" s="5"/>
      <c r="EI578" s="5"/>
      <c r="EJ578" s="5"/>
      <c r="EK578" s="5"/>
      <c r="EL578" s="5"/>
      <c r="EM578" s="5"/>
      <c r="EN578" s="5"/>
      <c r="EO578" s="5"/>
      <c r="EP578" s="5"/>
      <c r="EQ578" s="5"/>
      <c r="ER578" s="5"/>
      <c r="ES578" s="5"/>
      <c r="ET578" s="5"/>
      <c r="EU578" s="5"/>
      <c r="EV578" s="5"/>
      <c r="EW578" s="5"/>
      <c r="EX578" s="5"/>
      <c r="EY578" s="5"/>
      <c r="EZ578" s="5"/>
      <c r="FA578" s="5"/>
      <c r="FB578" s="5"/>
      <c r="FC578" s="5"/>
      <c r="FD578" s="5"/>
      <c r="FE578" s="5"/>
      <c r="FF578" s="5"/>
      <c r="FG578" s="5"/>
      <c r="FH578" s="5"/>
      <c r="FI578" s="5"/>
      <c r="FJ578" s="5"/>
      <c r="FK578" s="5"/>
      <c r="FL578" s="5"/>
      <c r="FM578" s="5"/>
      <c r="FN578" s="5"/>
      <c r="FO578" s="5"/>
      <c r="FP578" s="5"/>
      <c r="FQ578" s="5"/>
      <c r="FR578" s="5"/>
      <c r="FS578" s="5"/>
      <c r="FT578" s="5"/>
      <c r="FU578" s="5"/>
      <c r="FV578" s="5"/>
      <c r="FW578" s="5"/>
      <c r="FX578" s="5"/>
      <c r="FY578" s="5"/>
      <c r="FZ578" s="5"/>
      <c r="GA578" s="5"/>
      <c r="GB578" s="5"/>
      <c r="GC578" s="5"/>
      <c r="GD578" s="5"/>
      <c r="GE578" s="5"/>
      <c r="GF578" s="5"/>
      <c r="GG578" s="5"/>
      <c r="GH578" s="5"/>
      <c r="GI578" s="5"/>
      <c r="GJ578" s="5"/>
      <c r="GK578" s="5"/>
      <c r="GL578" s="5"/>
      <c r="GM578" s="5"/>
      <c r="GN578" s="5"/>
      <c r="GO578" s="5"/>
      <c r="GP578" s="5"/>
      <c r="GQ578" s="5"/>
      <c r="GR578" s="5"/>
      <c r="GS578" s="5"/>
      <c r="GT578" s="5"/>
      <c r="GU578" s="5"/>
      <c r="GV578" s="5"/>
      <c r="GW578" s="5"/>
      <c r="GX578" s="5"/>
      <c r="GY578" s="5"/>
      <c r="GZ578" s="5"/>
      <c r="HA578" s="5"/>
      <c r="HB578" s="5"/>
      <c r="HC578" s="5"/>
      <c r="HD578" s="5"/>
      <c r="HE578" s="5"/>
      <c r="HF578" s="5"/>
      <c r="HG578" s="5"/>
      <c r="HH578" s="5"/>
      <c r="HI578" s="5"/>
      <c r="HJ578" s="5"/>
      <c r="HK578" s="5"/>
      <c r="HL578" s="5"/>
      <c r="HM578" s="5"/>
      <c r="HN578" s="5"/>
      <c r="HO578" s="5"/>
      <c r="HP578" s="5"/>
      <c r="HQ578" s="5"/>
      <c r="HR578" s="5"/>
      <c r="HS578" s="5"/>
      <c r="HT578" s="5"/>
      <c r="HU578" s="5"/>
      <c r="HV578" s="5"/>
      <c r="HW578" s="5"/>
      <c r="HX578" s="5"/>
      <c r="HY578" s="5"/>
      <c r="HZ578" s="5"/>
      <c r="IA578" s="5"/>
      <c r="IB578" s="5"/>
      <c r="IC578" s="5"/>
      <c r="ID578" s="5"/>
      <c r="IE578" s="5"/>
      <c r="IF578" s="5"/>
      <c r="IG578" s="5"/>
      <c r="IH578" s="5"/>
      <c r="II578" s="5"/>
      <c r="IJ578" s="5"/>
      <c r="IK578" s="5"/>
      <c r="IL578" s="5"/>
      <c r="IM578" s="5"/>
      <c r="IN578" s="5"/>
      <c r="IO578" s="5"/>
      <c r="IP578" s="5"/>
      <c r="IQ578" s="5"/>
      <c r="IR578" s="5"/>
      <c r="IS578" s="5"/>
      <c r="IT578" s="5"/>
      <c r="IU578" s="5"/>
      <c r="IV578" s="5"/>
      <c r="IW578" s="5"/>
      <c r="IX578" s="5"/>
      <c r="IY578" s="5"/>
      <c r="IZ578" s="5"/>
      <c r="JA578" s="5"/>
      <c r="JB578" s="5"/>
      <c r="JC578" s="5"/>
      <c r="JD578" s="5"/>
      <c r="JE578" s="5"/>
      <c r="JF578" s="5"/>
      <c r="JG578" s="5"/>
      <c r="JH578" s="5"/>
      <c r="JI578" s="5"/>
      <c r="JJ578" s="5"/>
      <c r="JK578" s="5"/>
      <c r="JL578" s="5"/>
      <c r="JM578" s="5"/>
      <c r="JN578" s="5"/>
      <c r="JO578" s="5"/>
      <c r="JP578" s="5"/>
      <c r="JQ578" s="5"/>
      <c r="JR578" s="5"/>
      <c r="JS578" s="5"/>
      <c r="JT578" s="5"/>
      <c r="JU578" s="5"/>
      <c r="JV578" s="5"/>
      <c r="JW578" s="5"/>
      <c r="JX578" s="5"/>
      <c r="JY578" s="5"/>
      <c r="JZ578" s="5"/>
      <c r="KA578" s="5"/>
      <c r="KB578" s="5"/>
      <c r="KC578" s="5"/>
      <c r="KD578" s="5"/>
      <c r="KE578" s="5"/>
      <c r="KF578" s="5"/>
      <c r="KG578" s="5"/>
      <c r="KH578" s="5"/>
      <c r="KI578" s="5"/>
      <c r="KJ578" s="5"/>
      <c r="KK578" s="5"/>
      <c r="KL578" s="5"/>
      <c r="KM578" s="5"/>
      <c r="KN578" s="5"/>
      <c r="KO578" s="5"/>
      <c r="KP578" s="5"/>
      <c r="KQ578" s="5"/>
      <c r="KR578" s="5"/>
      <c r="KS578" s="5"/>
      <c r="KT578" s="5"/>
      <c r="KU578" s="5"/>
      <c r="KV578" s="5"/>
      <c r="KW578" s="5"/>
      <c r="KX578" s="5"/>
      <c r="KY578" s="5"/>
      <c r="KZ578" s="5"/>
      <c r="LA578" s="5"/>
      <c r="LB578" s="5"/>
      <c r="LC578" s="5"/>
      <c r="LD578" s="5"/>
      <c r="LE578" s="5"/>
      <c r="LF578" s="5"/>
      <c r="LG578" s="5"/>
      <c r="LH578" s="5"/>
      <c r="LI578" s="5"/>
      <c r="LJ578" s="5"/>
      <c r="LK578" s="5"/>
      <c r="LL578" s="5"/>
      <c r="LM578" s="5"/>
      <c r="LN578" s="5"/>
      <c r="LO578" s="5"/>
      <c r="LP578" s="5"/>
      <c r="LQ578" s="5"/>
      <c r="LR578" s="5"/>
      <c r="LS578" s="5"/>
      <c r="LT578" s="5"/>
      <c r="LU578" s="5"/>
      <c r="LV578" s="5"/>
      <c r="LW578" s="5"/>
      <c r="LX578" s="5"/>
      <c r="LY578" s="5"/>
      <c r="LZ578" s="5"/>
      <c r="MA578" s="5"/>
      <c r="MB578" s="5"/>
      <c r="MC578" s="5"/>
      <c r="MD578" s="5"/>
      <c r="ME578" s="5"/>
      <c r="MF578" s="5"/>
      <c r="MG578" s="5"/>
      <c r="MH578" s="5"/>
      <c r="MI578" s="5"/>
      <c r="MJ578" s="5"/>
      <c r="MK578" s="5"/>
      <c r="ML578" s="5"/>
      <c r="MM578" s="5"/>
      <c r="MN578" s="5"/>
      <c r="MO578" s="5"/>
      <c r="MP578" s="5"/>
      <c r="MQ578" s="5"/>
      <c r="MR578" s="5"/>
      <c r="MS578" s="5"/>
      <c r="MT578" s="5"/>
      <c r="MU578" s="5"/>
      <c r="MV578" s="5"/>
      <c r="MW578" s="5"/>
      <c r="MX578" s="5"/>
      <c r="MY578" s="5"/>
      <c r="MZ578" s="5"/>
      <c r="NA578" s="5"/>
      <c r="NB578" s="5"/>
      <c r="NC578" s="5"/>
      <c r="ND578" s="5"/>
      <c r="NE578" s="5"/>
      <c r="NF578" s="5"/>
      <c r="NG578" s="5"/>
      <c r="NH578" s="5"/>
      <c r="NI578" s="5"/>
      <c r="NJ578" s="5"/>
      <c r="NK578" s="5"/>
      <c r="NL578" s="5"/>
      <c r="NM578" s="5"/>
      <c r="NN578" s="5"/>
      <c r="NO578" s="5"/>
      <c r="NP578" s="5"/>
      <c r="NQ578" s="5"/>
      <c r="NR578" s="5"/>
      <c r="NS578" s="5"/>
      <c r="NT578" s="5"/>
      <c r="NU578" s="5"/>
      <c r="NV578" s="5"/>
      <c r="NW578" s="5"/>
      <c r="NX578" s="5"/>
      <c r="NY578" s="5"/>
      <c r="NZ578" s="5"/>
      <c r="OA578" s="5"/>
      <c r="OB578" s="5"/>
      <c r="OC578" s="5"/>
      <c r="OD578" s="5"/>
      <c r="OE578" s="5"/>
      <c r="OF578" s="5"/>
      <c r="OG578" s="5"/>
      <c r="OH578" s="5"/>
      <c r="OI578" s="5"/>
      <c r="OJ578" s="5"/>
      <c r="OK578" s="5"/>
      <c r="OL578" s="5"/>
      <c r="OM578" s="5"/>
      <c r="ON578" s="5"/>
      <c r="OO578" s="5"/>
      <c r="OP578" s="5"/>
      <c r="OQ578" s="5"/>
      <c r="OR578" s="5"/>
      <c r="OS578" s="5"/>
      <c r="OT578" s="5"/>
      <c r="OU578" s="5"/>
      <c r="OV578" s="5"/>
      <c r="OW578" s="5"/>
      <c r="OX578" s="5"/>
      <c r="OY578" s="5"/>
      <c r="OZ578" s="5"/>
      <c r="PA578" s="5"/>
      <c r="PB578" s="5"/>
      <c r="PC578" s="5"/>
      <c r="PD578" s="5"/>
      <c r="PE578" s="5"/>
      <c r="PF578" s="5"/>
      <c r="PG578" s="5"/>
      <c r="PH578" s="5"/>
      <c r="PI578" s="5"/>
      <c r="PJ578" s="5"/>
      <c r="PK578" s="5"/>
      <c r="PL578" s="5"/>
      <c r="PM578" s="5"/>
      <c r="PN578" s="5"/>
      <c r="PO578" s="5"/>
      <c r="PP578" s="5"/>
      <c r="PQ578" s="5"/>
      <c r="PR578" s="5"/>
      <c r="PS578" s="5"/>
      <c r="PT578" s="5"/>
      <c r="PU578" s="5"/>
      <c r="PV578" s="5"/>
      <c r="PW578" s="5"/>
      <c r="PX578" s="5"/>
      <c r="PY578" s="5"/>
      <c r="PZ578" s="5"/>
      <c r="QA578" s="5"/>
      <c r="QB578" s="5"/>
      <c r="QC578" s="5"/>
      <c r="QD578" s="5"/>
      <c r="QE578" s="5"/>
      <c r="QF578" s="5"/>
      <c r="QG578" s="5"/>
      <c r="QH578" s="5"/>
      <c r="QI578" s="5"/>
      <c r="QJ578" s="5"/>
      <c r="QK578" s="5"/>
      <c r="QL578" s="5"/>
      <c r="QM578" s="5"/>
      <c r="QN578" s="5"/>
      <c r="QO578" s="5"/>
      <c r="QP578" s="5"/>
      <c r="QQ578" s="5"/>
      <c r="QR578" s="5"/>
      <c r="QS578" s="5"/>
      <c r="QT578" s="5"/>
      <c r="QU578" s="5"/>
      <c r="QV578" s="5"/>
      <c r="QW578" s="5"/>
      <c r="QX578" s="5"/>
      <c r="QY578" s="5"/>
      <c r="QZ578" s="5"/>
      <c r="RA578" s="5"/>
      <c r="RB578" s="5"/>
      <c r="RC578" s="5"/>
      <c r="RD578" s="5"/>
      <c r="RE578" s="5"/>
      <c r="RF578" s="5"/>
      <c r="RG578" s="5"/>
      <c r="RH578" s="5"/>
      <c r="RI578" s="5"/>
      <c r="RJ578" s="5"/>
      <c r="RK578" s="5"/>
      <c r="RL578" s="5"/>
      <c r="RM578" s="5"/>
      <c r="RN578" s="5"/>
      <c r="RO578" s="5"/>
      <c r="RP578" s="5"/>
      <c r="RQ578" s="5"/>
      <c r="RR578" s="5"/>
      <c r="RS578" s="5"/>
      <c r="RT578" s="5"/>
      <c r="RU578" s="5"/>
      <c r="RV578" s="5"/>
      <c r="RW578" s="5"/>
      <c r="RX578" s="5"/>
      <c r="RY578" s="5"/>
      <c r="RZ578" s="5"/>
      <c r="SA578" s="5"/>
      <c r="SB578" s="5"/>
      <c r="SC578" s="5"/>
      <c r="SD578" s="5"/>
      <c r="SE578" s="5"/>
      <c r="SF578" s="5"/>
      <c r="SG578" s="5"/>
      <c r="SH578" s="5"/>
      <c r="SI578" s="5"/>
      <c r="SJ578" s="5"/>
      <c r="SK578" s="5"/>
      <c r="SL578" s="5"/>
      <c r="SM578" s="5"/>
      <c r="SN578" s="5"/>
      <c r="SO578" s="5"/>
      <c r="SP578" s="5"/>
      <c r="SQ578" s="5"/>
      <c r="SR578" s="5"/>
      <c r="SS578" s="5"/>
      <c r="ST578" s="5"/>
      <c r="SU578" s="5"/>
      <c r="SV578" s="5"/>
      <c r="SW578" s="5"/>
      <c r="SX578" s="5"/>
      <c r="SY578" s="5"/>
      <c r="SZ578" s="5"/>
      <c r="TA578" s="5"/>
      <c r="TB578" s="5"/>
      <c r="TC578" s="5"/>
      <c r="TD578" s="5"/>
      <c r="TE578" s="5"/>
      <c r="TF578" s="5"/>
      <c r="TG578" s="5"/>
      <c r="TH578" s="5"/>
      <c r="TI578" s="5"/>
      <c r="TJ578" s="5"/>
      <c r="TK578" s="5"/>
      <c r="TL578" s="5"/>
      <c r="TM578" s="5"/>
      <c r="TN578" s="5"/>
      <c r="TO578" s="5"/>
      <c r="TP578" s="5"/>
      <c r="TQ578" s="5"/>
      <c r="TR578" s="5"/>
      <c r="TS578" s="5"/>
      <c r="TT578" s="5"/>
      <c r="TU578" s="5"/>
      <c r="TV578" s="5"/>
      <c r="TW578" s="5"/>
      <c r="TX578" s="5"/>
      <c r="TY578" s="5"/>
      <c r="TZ578" s="5"/>
      <c r="UA578" s="5"/>
      <c r="UB578" s="5"/>
      <c r="UC578" s="5"/>
      <c r="UD578" s="5"/>
      <c r="UE578" s="5"/>
      <c r="UF578" s="5"/>
      <c r="UG578" s="5"/>
      <c r="UH578" s="5"/>
      <c r="UI578" s="5"/>
      <c r="UJ578" s="5"/>
      <c r="UK578" s="5"/>
      <c r="UL578" s="5"/>
      <c r="UM578" s="5"/>
      <c r="UN578" s="5"/>
      <c r="UO578" s="5"/>
      <c r="UP578" s="5"/>
      <c r="UQ578" s="5"/>
      <c r="UR578" s="5"/>
      <c r="US578" s="5"/>
      <c r="UT578" s="5"/>
      <c r="UU578" s="5"/>
      <c r="UV578" s="5"/>
      <c r="UW578" s="5"/>
      <c r="UX578" s="5"/>
      <c r="UY578" s="5"/>
      <c r="UZ578" s="5"/>
      <c r="VA578" s="5"/>
      <c r="VB578" s="5"/>
      <c r="VC578" s="5"/>
      <c r="VD578" s="5"/>
      <c r="VE578" s="5"/>
      <c r="VF578" s="5"/>
      <c r="VG578" s="5"/>
      <c r="VH578" s="5"/>
      <c r="VI578" s="5"/>
      <c r="VJ578" s="5"/>
      <c r="VK578" s="5"/>
      <c r="VL578" s="5"/>
      <c r="VM578" s="5"/>
      <c r="VN578" s="5"/>
      <c r="VO578" s="5"/>
      <c r="VP578" s="5"/>
      <c r="VQ578" s="5"/>
      <c r="VR578" s="5"/>
      <c r="VS578" s="5"/>
      <c r="VT578" s="5"/>
      <c r="VU578" s="5"/>
      <c r="VV578" s="5"/>
      <c r="VW578" s="5"/>
      <c r="VX578" s="5"/>
      <c r="VY578" s="5"/>
      <c r="VZ578" s="5"/>
      <c r="WA578" s="5"/>
      <c r="WB578" s="5"/>
      <c r="WC578" s="5"/>
      <c r="WD578" s="5"/>
      <c r="WE578" s="5"/>
      <c r="WF578" s="5"/>
      <c r="WG578" s="5"/>
      <c r="WH578" s="5"/>
      <c r="WI578" s="5"/>
      <c r="WJ578" s="5"/>
      <c r="WK578" s="5"/>
      <c r="WL578" s="5"/>
      <c r="WM578" s="5"/>
      <c r="WN578" s="5"/>
      <c r="WO578" s="5"/>
      <c r="WP578" s="5"/>
      <c r="WQ578" s="5"/>
      <c r="WR578" s="5"/>
      <c r="WS578" s="5"/>
      <c r="WT578" s="5"/>
      <c r="WU578" s="5"/>
      <c r="WV578" s="5"/>
      <c r="WW578" s="5"/>
      <c r="WX578" s="5"/>
      <c r="WY578" s="5"/>
      <c r="WZ578" s="5"/>
      <c r="XA578" s="5"/>
      <c r="XB578" s="5"/>
      <c r="XC578" s="5"/>
      <c r="XD578" s="5"/>
      <c r="XE578" s="5"/>
      <c r="XF578" s="5"/>
      <c r="XG578" s="5"/>
      <c r="XH578" s="5"/>
      <c r="XI578" s="5"/>
      <c r="XJ578" s="5"/>
      <c r="XK578" s="5"/>
      <c r="XL578" s="5"/>
      <c r="XM578" s="5"/>
      <c r="XN578" s="5"/>
      <c r="XO578" s="5"/>
      <c r="XP578" s="5"/>
      <c r="XQ578" s="5"/>
      <c r="XR578" s="5"/>
      <c r="XS578" s="5"/>
      <c r="XT578" s="5"/>
      <c r="XU578" s="5"/>
      <c r="XV578" s="5"/>
      <c r="XW578" s="5"/>
      <c r="XX578" s="5"/>
      <c r="XY578" s="5"/>
      <c r="XZ578" s="5"/>
      <c r="YA578" s="5"/>
      <c r="YB578" s="5"/>
      <c r="YC578" s="5"/>
      <c r="YD578" s="5"/>
      <c r="YE578" s="5"/>
      <c r="YF578" s="5"/>
      <c r="YG578" s="5"/>
      <c r="YH578" s="5"/>
      <c r="YI578" s="5"/>
      <c r="YJ578" s="5"/>
      <c r="YK578" s="5"/>
      <c r="YL578" s="5"/>
      <c r="YM578" s="5"/>
      <c r="YN578" s="5"/>
      <c r="YO578" s="5"/>
      <c r="YP578" s="5"/>
      <c r="YQ578" s="5"/>
      <c r="YR578" s="5"/>
      <c r="YS578" s="5"/>
      <c r="YT578" s="5"/>
      <c r="YU578" s="5"/>
      <c r="YV578" s="5"/>
      <c r="YW578" s="5"/>
      <c r="YX578" s="5"/>
      <c r="YY578" s="5"/>
      <c r="YZ578" s="5"/>
      <c r="ZA578" s="5"/>
      <c r="ZB578" s="5"/>
      <c r="ZC578" s="5"/>
      <c r="ZD578" s="5"/>
      <c r="ZE578" s="5"/>
      <c r="ZF578" s="5"/>
      <c r="ZG578" s="5"/>
      <c r="ZH578" s="5"/>
      <c r="ZI578" s="5"/>
      <c r="ZJ578" s="5"/>
      <c r="ZK578" s="5"/>
      <c r="ZL578" s="5"/>
      <c r="ZM578" s="5"/>
      <c r="ZN578" s="5"/>
      <c r="ZO578" s="5"/>
      <c r="ZP578" s="5"/>
      <c r="ZQ578" s="5"/>
      <c r="ZR578" s="5"/>
      <c r="ZS578" s="5"/>
      <c r="ZT578" s="5"/>
      <c r="ZU578" s="5"/>
      <c r="ZV578" s="5"/>
      <c r="ZW578" s="5"/>
      <c r="ZX578" s="5"/>
      <c r="ZY578" s="5"/>
      <c r="ZZ578" s="5"/>
      <c r="AAA578" s="5"/>
      <c r="AAB578" s="5"/>
      <c r="AAC578" s="5"/>
      <c r="AAD578" s="5"/>
      <c r="AAE578" s="5"/>
      <c r="AAF578" s="5"/>
      <c r="AAG578" s="5"/>
      <c r="AAH578" s="5"/>
      <c r="AAI578" s="5"/>
      <c r="AAJ578" s="5"/>
      <c r="AAK578" s="5"/>
      <c r="AAL578" s="5"/>
      <c r="AAM578" s="5"/>
      <c r="AAN578" s="5"/>
      <c r="AAO578" s="5"/>
      <c r="AAP578" s="5"/>
      <c r="AAQ578" s="5"/>
      <c r="AAR578" s="5"/>
      <c r="AAS578" s="5"/>
      <c r="AAT578" s="5"/>
      <c r="AAU578" s="5"/>
      <c r="AAV578" s="5"/>
      <c r="AAW578" s="5"/>
      <c r="AAX578" s="5"/>
      <c r="AAY578" s="5"/>
      <c r="AAZ578" s="5"/>
      <c r="ABA578" s="5"/>
      <c r="ABB578" s="5"/>
      <c r="ABC578" s="5"/>
      <c r="ABD578" s="5"/>
      <c r="ABE578" s="5"/>
      <c r="ABF578" s="5"/>
      <c r="ABG578" s="5"/>
      <c r="ABH578" s="5"/>
      <c r="ABI578" s="5"/>
      <c r="ABJ578" s="5"/>
      <c r="ABK578" s="5"/>
      <c r="ABL578" s="5"/>
      <c r="ABM578" s="5"/>
      <c r="ABN578" s="5"/>
      <c r="ABO578" s="5"/>
      <c r="ABP578" s="5"/>
      <c r="ABQ578" s="5"/>
      <c r="ABR578" s="5"/>
      <c r="ABS578" s="5"/>
      <c r="ABT578" s="5"/>
      <c r="ABU578" s="5"/>
      <c r="ABV578" s="5"/>
      <c r="ABW578" s="5"/>
      <c r="ABX578" s="5"/>
      <c r="ABY578" s="5"/>
      <c r="ABZ578" s="5"/>
      <c r="ACA578" s="5"/>
      <c r="ACB578" s="5"/>
      <c r="ACC578" s="5"/>
      <c r="ACD578" s="5"/>
      <c r="ACE578" s="5"/>
      <c r="ACF578" s="5"/>
      <c r="ACG578" s="5"/>
      <c r="ACH578" s="5"/>
      <c r="ACI578" s="5"/>
      <c r="ACJ578" s="5"/>
      <c r="ACK578" s="5"/>
      <c r="ACL578" s="5"/>
      <c r="ACM578" s="5"/>
      <c r="ACN578" s="5"/>
      <c r="ACO578" s="5"/>
      <c r="ACP578" s="5"/>
      <c r="ACQ578" s="5"/>
      <c r="ACR578" s="5"/>
      <c r="ACS578" s="5"/>
      <c r="ACT578" s="5"/>
      <c r="ACU578" s="5"/>
      <c r="ACV578" s="5"/>
      <c r="ACW578" s="5"/>
      <c r="ACX578" s="5"/>
      <c r="ACY578" s="5"/>
      <c r="ACZ578" s="5"/>
      <c r="ADA578" s="5"/>
      <c r="ADB578" s="5"/>
      <c r="ADC578" s="5"/>
      <c r="ADD578" s="5"/>
      <c r="ADE578" s="5"/>
      <c r="ADF578" s="5"/>
      <c r="ADG578" s="5"/>
      <c r="ADH578" s="5"/>
      <c r="ADI578" s="5"/>
      <c r="ADJ578" s="5"/>
      <c r="ADK578" s="5"/>
      <c r="ADL578" s="5"/>
      <c r="ADM578" s="5"/>
      <c r="ADN578" s="5"/>
      <c r="ADO578" s="5"/>
      <c r="ADP578" s="5"/>
      <c r="ADQ578" s="5"/>
      <c r="ADR578" s="5"/>
      <c r="ADS578" s="5"/>
      <c r="ADT578" s="5"/>
      <c r="ADU578" s="5"/>
      <c r="ADV578" s="5"/>
      <c r="ADW578" s="5"/>
      <c r="ADX578" s="5"/>
      <c r="ADY578" s="5"/>
      <c r="ADZ578" s="5"/>
      <c r="AEA578" s="5"/>
      <c r="AEB578" s="5"/>
      <c r="AEC578" s="5"/>
      <c r="AED578" s="5"/>
      <c r="AEE578" s="5"/>
      <c r="AEF578" s="5"/>
      <c r="AEG578" s="5"/>
      <c r="AEH578" s="5"/>
      <c r="AEI578" s="5"/>
      <c r="AEJ578" s="5"/>
      <c r="AEK578" s="5"/>
      <c r="AEL578" s="5"/>
      <c r="AEM578" s="5"/>
      <c r="AEN578" s="5"/>
      <c r="AEO578" s="5"/>
      <c r="AEP578" s="5"/>
      <c r="AEQ578" s="5"/>
      <c r="AER578" s="5"/>
      <c r="AES578" s="5"/>
      <c r="AET578" s="5"/>
      <c r="AEU578" s="5"/>
      <c r="AEV578" s="5"/>
      <c r="AEW578" s="5"/>
      <c r="AEX578" s="5"/>
      <c r="AEY578" s="5"/>
      <c r="AEZ578" s="5"/>
      <c r="AFA578" s="5"/>
      <c r="AFB578" s="5"/>
      <c r="AFC578" s="5"/>
      <c r="AFD578" s="5"/>
      <c r="AFE578" s="5"/>
      <c r="AFF578" s="5"/>
      <c r="AFG578" s="5"/>
      <c r="AFH578" s="5"/>
      <c r="AFI578" s="5"/>
      <c r="AFJ578" s="5"/>
      <c r="AFK578" s="5"/>
      <c r="AFL578" s="5"/>
      <c r="AFM578" s="5"/>
      <c r="AFN578" s="5"/>
      <c r="AFO578" s="5"/>
      <c r="AFP578" s="5"/>
      <c r="AFQ578" s="5"/>
      <c r="AFR578" s="5"/>
      <c r="AFS578" s="5"/>
      <c r="AFT578" s="5"/>
      <c r="AFU578" s="5"/>
      <c r="AFV578" s="5"/>
      <c r="AFW578" s="5"/>
      <c r="AFX578" s="5"/>
      <c r="AFY578" s="5"/>
      <c r="AFZ578" s="5"/>
      <c r="AGA578" s="5"/>
      <c r="AGB578" s="5"/>
      <c r="AGC578" s="5"/>
      <c r="AGD578" s="5"/>
      <c r="AGE578" s="5"/>
      <c r="AGF578" s="5"/>
      <c r="AGG578" s="5"/>
      <c r="AGH578" s="5"/>
      <c r="AGI578" s="5"/>
      <c r="AGJ578" s="5"/>
      <c r="AGK578" s="5"/>
      <c r="AGL578" s="5"/>
      <c r="AGM578" s="5"/>
      <c r="AGN578" s="5"/>
      <c r="AGO578" s="5"/>
      <c r="AGP578" s="5"/>
      <c r="AGQ578" s="5"/>
      <c r="AGR578" s="5"/>
      <c r="AGS578" s="5"/>
      <c r="AGT578" s="5"/>
      <c r="AGU578" s="5"/>
      <c r="AGV578" s="5"/>
      <c r="AGW578" s="5"/>
      <c r="AGX578" s="5"/>
      <c r="AGY578" s="5"/>
      <c r="AGZ578" s="5"/>
      <c r="AHA578" s="5"/>
      <c r="AHB578" s="5"/>
      <c r="AHC578" s="5"/>
      <c r="AHD578" s="5"/>
      <c r="AHE578" s="5"/>
      <c r="AHF578" s="5"/>
      <c r="AHG578" s="5"/>
      <c r="AHH578" s="5"/>
      <c r="AHI578" s="5"/>
      <c r="AHJ578" s="5"/>
      <c r="AHK578" s="5"/>
      <c r="AHL578" s="5"/>
      <c r="AHM578" s="5"/>
      <c r="AHN578" s="5"/>
      <c r="AHO578" s="5"/>
      <c r="AHP578" s="5"/>
      <c r="AHQ578" s="5"/>
      <c r="AHR578" s="5"/>
      <c r="AHS578" s="5"/>
      <c r="AHT578" s="5"/>
      <c r="AHU578" s="5"/>
      <c r="AHV578" s="5"/>
      <c r="AHW578" s="5"/>
      <c r="AHX578" s="5"/>
      <c r="AHY578" s="5"/>
      <c r="AHZ578" s="5"/>
      <c r="AIA578" s="5"/>
      <c r="AIB578" s="5"/>
      <c r="AIC578" s="5"/>
      <c r="AID578" s="5"/>
      <c r="AIE578" s="5"/>
      <c r="AIF578" s="5"/>
      <c r="AIG578" s="5"/>
      <c r="AIH578" s="5"/>
      <c r="AII578" s="5"/>
      <c r="AIJ578" s="5"/>
      <c r="AIK578" s="5"/>
      <c r="AIL578" s="5"/>
      <c r="AIM578" s="5"/>
      <c r="AIN578" s="5"/>
      <c r="AIO578" s="5"/>
      <c r="AIP578" s="5"/>
      <c r="AIQ578" s="5"/>
      <c r="AIR578" s="5"/>
      <c r="AIS578" s="5"/>
      <c r="AIT578" s="5"/>
      <c r="AIU578" s="5"/>
      <c r="AIV578" s="5"/>
      <c r="AIW578" s="5"/>
      <c r="AIX578" s="5"/>
      <c r="AIY578" s="5"/>
      <c r="AIZ578" s="5"/>
      <c r="AJA578" s="5"/>
      <c r="AJB578" s="5"/>
      <c r="AJC578" s="5"/>
      <c r="AJD578" s="5"/>
      <c r="AJE578" s="5"/>
      <c r="AJF578" s="5"/>
      <c r="AJG578" s="5"/>
      <c r="AJH578" s="5"/>
      <c r="AJI578" s="5"/>
      <c r="AJJ578" s="5"/>
      <c r="AJK578" s="5"/>
      <c r="AJL578" s="5"/>
      <c r="AJM578" s="5"/>
      <c r="AJN578" s="5"/>
      <c r="AJO578" s="5"/>
      <c r="AJP578" s="5"/>
      <c r="AJQ578" s="5"/>
      <c r="AJR578" s="5"/>
      <c r="AJS578" s="5"/>
      <c r="AJT578" s="5"/>
      <c r="AJU578" s="5"/>
      <c r="AJV578" s="5"/>
      <c r="AJW578" s="5"/>
      <c r="AJX578" s="5"/>
      <c r="AJY578" s="5"/>
      <c r="AJZ578" s="5"/>
      <c r="AKA578" s="5"/>
      <c r="AKB578" s="5"/>
      <c r="AKC578" s="5"/>
      <c r="AKD578" s="5"/>
      <c r="AKE578" s="5"/>
      <c r="AKF578" s="5"/>
      <c r="AKG578" s="5"/>
      <c r="AKH578" s="5"/>
      <c r="AKI578" s="5"/>
      <c r="AKJ578" s="5"/>
      <c r="AKK578" s="5"/>
      <c r="AKL578" s="5"/>
      <c r="AKM578" s="5"/>
      <c r="AKN578" s="5"/>
      <c r="AKO578" s="5"/>
      <c r="AKP578" s="5"/>
      <c r="AKQ578" s="5"/>
      <c r="AKR578" s="5"/>
      <c r="AKS578" s="5"/>
      <c r="AKT578" s="5"/>
      <c r="AKU578" s="5"/>
      <c r="AKV578" s="5"/>
      <c r="AKW578" s="5"/>
      <c r="AKX578" s="5"/>
      <c r="AKY578" s="5"/>
      <c r="AKZ578" s="5"/>
      <c r="ALA578" s="5"/>
      <c r="ALB578" s="5"/>
      <c r="ALC578" s="5"/>
      <c r="ALD578" s="5"/>
      <c r="ALE578" s="5"/>
      <c r="ALF578" s="5"/>
      <c r="ALG578" s="5"/>
      <c r="ALH578" s="5"/>
      <c r="ALI578" s="5"/>
      <c r="ALJ578" s="5"/>
      <c r="ALK578" s="5"/>
      <c r="ALL578" s="5"/>
      <c r="ALM578" s="5"/>
      <c r="ALN578" s="5"/>
      <c r="ALO578" s="5"/>
      <c r="ALP578" s="5"/>
      <c r="ALQ578" s="5"/>
      <c r="ALR578" s="5"/>
      <c r="ALS578" s="5"/>
      <c r="ALT578" s="5"/>
      <c r="ALU578" s="5"/>
      <c r="ALV578" s="5"/>
      <c r="ALW578" s="5"/>
      <c r="ALX578" s="5"/>
      <c r="ALY578" s="5"/>
      <c r="ALZ578" s="5"/>
      <c r="AMA578" s="5"/>
      <c r="AMB578" s="5"/>
      <c r="AMC578" s="5"/>
      <c r="AMD578" s="5"/>
      <c r="AME578" s="5"/>
      <c r="AMF578" s="5"/>
      <c r="AMG578" s="5"/>
      <c r="AMH578" s="5"/>
      <c r="AMI578" s="5"/>
      <c r="AMJ578" s="5"/>
      <c r="AMK578" s="5"/>
    </row>
    <row r="579" spans="1:1025" s="172" customFormat="1" ht="28.5" customHeight="1">
      <c r="A579" s="263" t="s">
        <v>283</v>
      </c>
      <c r="B579" s="263"/>
      <c r="C579" s="263"/>
      <c r="D579" s="263"/>
      <c r="E579" s="263"/>
      <c r="F579" s="263"/>
      <c r="G579" s="263"/>
      <c r="H579" s="263"/>
      <c r="I579" s="263"/>
      <c r="J579" s="263"/>
      <c r="K579" s="263"/>
      <c r="L579" s="263"/>
      <c r="M579" s="263"/>
      <c r="N579" s="263"/>
      <c r="O579" s="263"/>
      <c r="P579" s="263"/>
      <c r="Q579" s="263"/>
      <c r="R579" s="263"/>
      <c r="S579" s="263"/>
      <c r="T579" s="263"/>
      <c r="U579" s="263"/>
      <c r="V579" s="18"/>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5"/>
      <c r="CN579" s="5"/>
      <c r="CO579" s="5"/>
      <c r="CP579" s="5"/>
      <c r="CQ579" s="5"/>
      <c r="CR579" s="5"/>
      <c r="CS579" s="5"/>
      <c r="CT579" s="5"/>
      <c r="CU579" s="5"/>
      <c r="CV579" s="5"/>
      <c r="CW579" s="5"/>
      <c r="CX579" s="5"/>
      <c r="CY579" s="5"/>
      <c r="CZ579" s="5"/>
      <c r="DA579" s="5"/>
      <c r="DB579" s="5"/>
      <c r="DC579" s="5"/>
      <c r="DD579" s="5"/>
      <c r="DE579" s="5"/>
      <c r="DF579" s="5"/>
      <c r="DG579" s="5"/>
      <c r="DH579" s="5"/>
      <c r="DI579" s="5"/>
      <c r="DJ579" s="5"/>
      <c r="DK579" s="5"/>
      <c r="DL579" s="5"/>
      <c r="DM579" s="5"/>
      <c r="DN579" s="5"/>
      <c r="DO579" s="5"/>
      <c r="DP579" s="5"/>
      <c r="DQ579" s="5"/>
      <c r="DR579" s="5"/>
      <c r="DS579" s="5"/>
      <c r="DT579" s="5"/>
      <c r="DU579" s="5"/>
      <c r="DV579" s="5"/>
      <c r="DW579" s="5"/>
      <c r="DX579" s="5"/>
      <c r="DY579" s="5"/>
      <c r="DZ579" s="5"/>
      <c r="EA579" s="5"/>
      <c r="EB579" s="5"/>
      <c r="EC579" s="5"/>
      <c r="ED579" s="5"/>
      <c r="EE579" s="5"/>
      <c r="EF579" s="5"/>
      <c r="EG579" s="5"/>
      <c r="EH579" s="5"/>
      <c r="EI579" s="5"/>
      <c r="EJ579" s="5"/>
      <c r="EK579" s="5"/>
      <c r="EL579" s="5"/>
      <c r="EM579" s="5"/>
      <c r="EN579" s="5"/>
      <c r="EO579" s="5"/>
      <c r="EP579" s="5"/>
      <c r="EQ579" s="5"/>
      <c r="ER579" s="5"/>
      <c r="ES579" s="5"/>
      <c r="ET579" s="5"/>
      <c r="EU579" s="5"/>
      <c r="EV579" s="5"/>
      <c r="EW579" s="5"/>
      <c r="EX579" s="5"/>
      <c r="EY579" s="5"/>
      <c r="EZ579" s="5"/>
      <c r="FA579" s="5"/>
      <c r="FB579" s="5"/>
      <c r="FC579" s="5"/>
      <c r="FD579" s="5"/>
      <c r="FE579" s="5"/>
      <c r="FF579" s="5"/>
      <c r="FG579" s="5"/>
      <c r="FH579" s="5"/>
      <c r="FI579" s="5"/>
      <c r="FJ579" s="5"/>
      <c r="FK579" s="5"/>
      <c r="FL579" s="5"/>
      <c r="FM579" s="5"/>
      <c r="FN579" s="5"/>
      <c r="FO579" s="5"/>
      <c r="FP579" s="5"/>
      <c r="FQ579" s="5"/>
      <c r="FR579" s="5"/>
      <c r="FS579" s="5"/>
      <c r="FT579" s="5"/>
      <c r="FU579" s="5"/>
      <c r="FV579" s="5"/>
      <c r="FW579" s="5"/>
      <c r="FX579" s="5"/>
      <c r="FY579" s="5"/>
      <c r="FZ579" s="5"/>
      <c r="GA579" s="5"/>
      <c r="GB579" s="5"/>
      <c r="GC579" s="5"/>
      <c r="GD579" s="5"/>
      <c r="GE579" s="5"/>
      <c r="GF579" s="5"/>
      <c r="GG579" s="5"/>
      <c r="GH579" s="5"/>
      <c r="GI579" s="5"/>
      <c r="GJ579" s="5"/>
      <c r="GK579" s="5"/>
      <c r="GL579" s="5"/>
      <c r="GM579" s="5"/>
      <c r="GN579" s="5"/>
      <c r="GO579" s="5"/>
      <c r="GP579" s="5"/>
      <c r="GQ579" s="5"/>
      <c r="GR579" s="5"/>
      <c r="GS579" s="5"/>
      <c r="GT579" s="5"/>
      <c r="GU579" s="5"/>
      <c r="GV579" s="5"/>
      <c r="GW579" s="5"/>
      <c r="GX579" s="5"/>
      <c r="GY579" s="5"/>
      <c r="GZ579" s="5"/>
      <c r="HA579" s="5"/>
      <c r="HB579" s="5"/>
      <c r="HC579" s="5"/>
      <c r="HD579" s="5"/>
      <c r="HE579" s="5"/>
      <c r="HF579" s="5"/>
      <c r="HG579" s="5"/>
      <c r="HH579" s="5"/>
      <c r="HI579" s="5"/>
      <c r="HJ579" s="5"/>
      <c r="HK579" s="5"/>
      <c r="HL579" s="5"/>
      <c r="HM579" s="5"/>
      <c r="HN579" s="5"/>
      <c r="HO579" s="5"/>
      <c r="HP579" s="5"/>
      <c r="HQ579" s="5"/>
      <c r="HR579" s="5"/>
      <c r="HS579" s="5"/>
      <c r="HT579" s="5"/>
      <c r="HU579" s="5"/>
      <c r="HV579" s="5"/>
      <c r="HW579" s="5"/>
      <c r="HX579" s="5"/>
      <c r="HY579" s="5"/>
      <c r="HZ579" s="5"/>
      <c r="IA579" s="5"/>
      <c r="IB579" s="5"/>
      <c r="IC579" s="5"/>
      <c r="ID579" s="5"/>
      <c r="IE579" s="5"/>
      <c r="IF579" s="5"/>
      <c r="IG579" s="5"/>
      <c r="IH579" s="5"/>
      <c r="II579" s="5"/>
      <c r="IJ579" s="5"/>
      <c r="IK579" s="5"/>
      <c r="IL579" s="5"/>
      <c r="IM579" s="5"/>
      <c r="IN579" s="5"/>
      <c r="IO579" s="5"/>
      <c r="IP579" s="5"/>
      <c r="IQ579" s="5"/>
      <c r="IR579" s="5"/>
      <c r="IS579" s="5"/>
      <c r="IT579" s="5"/>
      <c r="IU579" s="5"/>
      <c r="IV579" s="5"/>
      <c r="IW579" s="5"/>
      <c r="IX579" s="5"/>
      <c r="IY579" s="5"/>
      <c r="IZ579" s="5"/>
      <c r="JA579" s="5"/>
      <c r="JB579" s="5"/>
      <c r="JC579" s="5"/>
      <c r="JD579" s="5"/>
      <c r="JE579" s="5"/>
      <c r="JF579" s="5"/>
      <c r="JG579" s="5"/>
      <c r="JH579" s="5"/>
      <c r="JI579" s="5"/>
      <c r="JJ579" s="5"/>
      <c r="JK579" s="5"/>
      <c r="JL579" s="5"/>
      <c r="JM579" s="5"/>
      <c r="JN579" s="5"/>
      <c r="JO579" s="5"/>
      <c r="JP579" s="5"/>
      <c r="JQ579" s="5"/>
      <c r="JR579" s="5"/>
      <c r="JS579" s="5"/>
      <c r="JT579" s="5"/>
      <c r="JU579" s="5"/>
      <c r="JV579" s="5"/>
      <c r="JW579" s="5"/>
      <c r="JX579" s="5"/>
      <c r="JY579" s="5"/>
      <c r="JZ579" s="5"/>
      <c r="KA579" s="5"/>
      <c r="KB579" s="5"/>
      <c r="KC579" s="5"/>
      <c r="KD579" s="5"/>
      <c r="KE579" s="5"/>
      <c r="KF579" s="5"/>
      <c r="KG579" s="5"/>
      <c r="KH579" s="5"/>
      <c r="KI579" s="5"/>
      <c r="KJ579" s="5"/>
      <c r="KK579" s="5"/>
      <c r="KL579" s="5"/>
      <c r="KM579" s="5"/>
      <c r="KN579" s="5"/>
      <c r="KO579" s="5"/>
      <c r="KP579" s="5"/>
      <c r="KQ579" s="5"/>
      <c r="KR579" s="5"/>
      <c r="KS579" s="5"/>
      <c r="KT579" s="5"/>
      <c r="KU579" s="5"/>
      <c r="KV579" s="5"/>
      <c r="KW579" s="5"/>
      <c r="KX579" s="5"/>
      <c r="KY579" s="5"/>
      <c r="KZ579" s="5"/>
      <c r="LA579" s="5"/>
      <c r="LB579" s="5"/>
      <c r="LC579" s="5"/>
      <c r="LD579" s="5"/>
      <c r="LE579" s="5"/>
      <c r="LF579" s="5"/>
      <c r="LG579" s="5"/>
      <c r="LH579" s="5"/>
      <c r="LI579" s="5"/>
      <c r="LJ579" s="5"/>
      <c r="LK579" s="5"/>
      <c r="LL579" s="5"/>
      <c r="LM579" s="5"/>
      <c r="LN579" s="5"/>
      <c r="LO579" s="5"/>
      <c r="LP579" s="5"/>
      <c r="LQ579" s="5"/>
      <c r="LR579" s="5"/>
      <c r="LS579" s="5"/>
      <c r="LT579" s="5"/>
      <c r="LU579" s="5"/>
      <c r="LV579" s="5"/>
      <c r="LW579" s="5"/>
      <c r="LX579" s="5"/>
      <c r="LY579" s="5"/>
      <c r="LZ579" s="5"/>
      <c r="MA579" s="5"/>
      <c r="MB579" s="5"/>
      <c r="MC579" s="5"/>
      <c r="MD579" s="5"/>
      <c r="ME579" s="5"/>
      <c r="MF579" s="5"/>
      <c r="MG579" s="5"/>
      <c r="MH579" s="5"/>
      <c r="MI579" s="5"/>
      <c r="MJ579" s="5"/>
      <c r="MK579" s="5"/>
      <c r="ML579" s="5"/>
      <c r="MM579" s="5"/>
      <c r="MN579" s="5"/>
      <c r="MO579" s="5"/>
      <c r="MP579" s="5"/>
      <c r="MQ579" s="5"/>
      <c r="MR579" s="5"/>
      <c r="MS579" s="5"/>
      <c r="MT579" s="5"/>
      <c r="MU579" s="5"/>
      <c r="MV579" s="5"/>
      <c r="MW579" s="5"/>
      <c r="MX579" s="5"/>
      <c r="MY579" s="5"/>
      <c r="MZ579" s="5"/>
      <c r="NA579" s="5"/>
      <c r="NB579" s="5"/>
      <c r="NC579" s="5"/>
      <c r="ND579" s="5"/>
      <c r="NE579" s="5"/>
      <c r="NF579" s="5"/>
      <c r="NG579" s="5"/>
      <c r="NH579" s="5"/>
      <c r="NI579" s="5"/>
      <c r="NJ579" s="5"/>
      <c r="NK579" s="5"/>
      <c r="NL579" s="5"/>
      <c r="NM579" s="5"/>
      <c r="NN579" s="5"/>
      <c r="NO579" s="5"/>
      <c r="NP579" s="5"/>
      <c r="NQ579" s="5"/>
      <c r="NR579" s="5"/>
      <c r="NS579" s="5"/>
      <c r="NT579" s="5"/>
      <c r="NU579" s="5"/>
      <c r="NV579" s="5"/>
      <c r="NW579" s="5"/>
      <c r="NX579" s="5"/>
      <c r="NY579" s="5"/>
      <c r="NZ579" s="5"/>
      <c r="OA579" s="5"/>
      <c r="OB579" s="5"/>
      <c r="OC579" s="5"/>
      <c r="OD579" s="5"/>
      <c r="OE579" s="5"/>
      <c r="OF579" s="5"/>
      <c r="OG579" s="5"/>
      <c r="OH579" s="5"/>
      <c r="OI579" s="5"/>
      <c r="OJ579" s="5"/>
      <c r="OK579" s="5"/>
      <c r="OL579" s="5"/>
      <c r="OM579" s="5"/>
      <c r="ON579" s="5"/>
      <c r="OO579" s="5"/>
      <c r="OP579" s="5"/>
      <c r="OQ579" s="5"/>
      <c r="OR579" s="5"/>
      <c r="OS579" s="5"/>
      <c r="OT579" s="5"/>
      <c r="OU579" s="5"/>
      <c r="OV579" s="5"/>
      <c r="OW579" s="5"/>
      <c r="OX579" s="5"/>
      <c r="OY579" s="5"/>
      <c r="OZ579" s="5"/>
      <c r="PA579" s="5"/>
      <c r="PB579" s="5"/>
      <c r="PC579" s="5"/>
      <c r="PD579" s="5"/>
      <c r="PE579" s="5"/>
      <c r="PF579" s="5"/>
      <c r="PG579" s="5"/>
      <c r="PH579" s="5"/>
      <c r="PI579" s="5"/>
      <c r="PJ579" s="5"/>
      <c r="PK579" s="5"/>
      <c r="PL579" s="5"/>
      <c r="PM579" s="5"/>
      <c r="PN579" s="5"/>
      <c r="PO579" s="5"/>
      <c r="PP579" s="5"/>
      <c r="PQ579" s="5"/>
      <c r="PR579" s="5"/>
      <c r="PS579" s="5"/>
      <c r="PT579" s="5"/>
      <c r="PU579" s="5"/>
      <c r="PV579" s="5"/>
      <c r="PW579" s="5"/>
      <c r="PX579" s="5"/>
      <c r="PY579" s="5"/>
      <c r="PZ579" s="5"/>
      <c r="QA579" s="5"/>
      <c r="QB579" s="5"/>
      <c r="QC579" s="5"/>
      <c r="QD579" s="5"/>
      <c r="QE579" s="5"/>
      <c r="QF579" s="5"/>
      <c r="QG579" s="5"/>
      <c r="QH579" s="5"/>
      <c r="QI579" s="5"/>
      <c r="QJ579" s="5"/>
      <c r="QK579" s="5"/>
      <c r="QL579" s="5"/>
      <c r="QM579" s="5"/>
      <c r="QN579" s="5"/>
      <c r="QO579" s="5"/>
      <c r="QP579" s="5"/>
      <c r="QQ579" s="5"/>
      <c r="QR579" s="5"/>
      <c r="QS579" s="5"/>
      <c r="QT579" s="5"/>
      <c r="QU579" s="5"/>
      <c r="QV579" s="5"/>
      <c r="QW579" s="5"/>
      <c r="QX579" s="5"/>
      <c r="QY579" s="5"/>
      <c r="QZ579" s="5"/>
      <c r="RA579" s="5"/>
      <c r="RB579" s="5"/>
      <c r="RC579" s="5"/>
      <c r="RD579" s="5"/>
      <c r="RE579" s="5"/>
      <c r="RF579" s="5"/>
      <c r="RG579" s="5"/>
      <c r="RH579" s="5"/>
      <c r="RI579" s="5"/>
      <c r="RJ579" s="5"/>
      <c r="RK579" s="5"/>
      <c r="RL579" s="5"/>
      <c r="RM579" s="5"/>
      <c r="RN579" s="5"/>
      <c r="RO579" s="5"/>
      <c r="RP579" s="5"/>
      <c r="RQ579" s="5"/>
      <c r="RR579" s="5"/>
      <c r="RS579" s="5"/>
      <c r="RT579" s="5"/>
      <c r="RU579" s="5"/>
      <c r="RV579" s="5"/>
      <c r="RW579" s="5"/>
      <c r="RX579" s="5"/>
      <c r="RY579" s="5"/>
      <c r="RZ579" s="5"/>
      <c r="SA579" s="5"/>
      <c r="SB579" s="5"/>
      <c r="SC579" s="5"/>
      <c r="SD579" s="5"/>
      <c r="SE579" s="5"/>
      <c r="SF579" s="5"/>
      <c r="SG579" s="5"/>
      <c r="SH579" s="5"/>
      <c r="SI579" s="5"/>
      <c r="SJ579" s="5"/>
      <c r="SK579" s="5"/>
      <c r="SL579" s="5"/>
      <c r="SM579" s="5"/>
      <c r="SN579" s="5"/>
      <c r="SO579" s="5"/>
      <c r="SP579" s="5"/>
      <c r="SQ579" s="5"/>
      <c r="SR579" s="5"/>
      <c r="SS579" s="5"/>
      <c r="ST579" s="5"/>
      <c r="SU579" s="5"/>
      <c r="SV579" s="5"/>
      <c r="SW579" s="5"/>
      <c r="SX579" s="5"/>
      <c r="SY579" s="5"/>
      <c r="SZ579" s="5"/>
      <c r="TA579" s="5"/>
      <c r="TB579" s="5"/>
      <c r="TC579" s="5"/>
      <c r="TD579" s="5"/>
      <c r="TE579" s="5"/>
      <c r="TF579" s="5"/>
      <c r="TG579" s="5"/>
      <c r="TH579" s="5"/>
      <c r="TI579" s="5"/>
      <c r="TJ579" s="5"/>
      <c r="TK579" s="5"/>
      <c r="TL579" s="5"/>
      <c r="TM579" s="5"/>
      <c r="TN579" s="5"/>
      <c r="TO579" s="5"/>
      <c r="TP579" s="5"/>
      <c r="TQ579" s="5"/>
      <c r="TR579" s="5"/>
      <c r="TS579" s="5"/>
      <c r="TT579" s="5"/>
      <c r="TU579" s="5"/>
      <c r="TV579" s="5"/>
      <c r="TW579" s="5"/>
      <c r="TX579" s="5"/>
      <c r="TY579" s="5"/>
      <c r="TZ579" s="5"/>
      <c r="UA579" s="5"/>
      <c r="UB579" s="5"/>
      <c r="UC579" s="5"/>
      <c r="UD579" s="5"/>
      <c r="UE579" s="5"/>
      <c r="UF579" s="5"/>
      <c r="UG579" s="5"/>
      <c r="UH579" s="5"/>
      <c r="UI579" s="5"/>
      <c r="UJ579" s="5"/>
      <c r="UK579" s="5"/>
      <c r="UL579" s="5"/>
      <c r="UM579" s="5"/>
      <c r="UN579" s="5"/>
      <c r="UO579" s="5"/>
      <c r="UP579" s="5"/>
      <c r="UQ579" s="5"/>
      <c r="UR579" s="5"/>
      <c r="US579" s="5"/>
      <c r="UT579" s="5"/>
      <c r="UU579" s="5"/>
      <c r="UV579" s="5"/>
      <c r="UW579" s="5"/>
      <c r="UX579" s="5"/>
      <c r="UY579" s="5"/>
      <c r="UZ579" s="5"/>
      <c r="VA579" s="5"/>
      <c r="VB579" s="5"/>
      <c r="VC579" s="5"/>
      <c r="VD579" s="5"/>
      <c r="VE579" s="5"/>
      <c r="VF579" s="5"/>
      <c r="VG579" s="5"/>
      <c r="VH579" s="5"/>
      <c r="VI579" s="5"/>
      <c r="VJ579" s="5"/>
      <c r="VK579" s="5"/>
      <c r="VL579" s="5"/>
      <c r="VM579" s="5"/>
      <c r="VN579" s="5"/>
      <c r="VO579" s="5"/>
      <c r="VP579" s="5"/>
      <c r="VQ579" s="5"/>
      <c r="VR579" s="5"/>
      <c r="VS579" s="5"/>
      <c r="VT579" s="5"/>
      <c r="VU579" s="5"/>
      <c r="VV579" s="5"/>
      <c r="VW579" s="5"/>
      <c r="VX579" s="5"/>
      <c r="VY579" s="5"/>
      <c r="VZ579" s="5"/>
      <c r="WA579" s="5"/>
      <c r="WB579" s="5"/>
      <c r="WC579" s="5"/>
      <c r="WD579" s="5"/>
      <c r="WE579" s="5"/>
      <c r="WF579" s="5"/>
      <c r="WG579" s="5"/>
      <c r="WH579" s="5"/>
      <c r="WI579" s="5"/>
      <c r="WJ579" s="5"/>
      <c r="WK579" s="5"/>
      <c r="WL579" s="5"/>
      <c r="WM579" s="5"/>
      <c r="WN579" s="5"/>
      <c r="WO579" s="5"/>
      <c r="WP579" s="5"/>
      <c r="WQ579" s="5"/>
      <c r="WR579" s="5"/>
      <c r="WS579" s="5"/>
      <c r="WT579" s="5"/>
      <c r="WU579" s="5"/>
      <c r="WV579" s="5"/>
      <c r="WW579" s="5"/>
      <c r="WX579" s="5"/>
      <c r="WY579" s="5"/>
      <c r="WZ579" s="5"/>
      <c r="XA579" s="5"/>
      <c r="XB579" s="5"/>
      <c r="XC579" s="5"/>
      <c r="XD579" s="5"/>
      <c r="XE579" s="5"/>
      <c r="XF579" s="5"/>
      <c r="XG579" s="5"/>
      <c r="XH579" s="5"/>
      <c r="XI579" s="5"/>
      <c r="XJ579" s="5"/>
      <c r="XK579" s="5"/>
      <c r="XL579" s="5"/>
      <c r="XM579" s="5"/>
      <c r="XN579" s="5"/>
      <c r="XO579" s="5"/>
      <c r="XP579" s="5"/>
      <c r="XQ579" s="5"/>
      <c r="XR579" s="5"/>
      <c r="XS579" s="5"/>
      <c r="XT579" s="5"/>
      <c r="XU579" s="5"/>
      <c r="XV579" s="5"/>
      <c r="XW579" s="5"/>
      <c r="XX579" s="5"/>
      <c r="XY579" s="5"/>
      <c r="XZ579" s="5"/>
      <c r="YA579" s="5"/>
      <c r="YB579" s="5"/>
      <c r="YC579" s="5"/>
      <c r="YD579" s="5"/>
      <c r="YE579" s="5"/>
      <c r="YF579" s="5"/>
      <c r="YG579" s="5"/>
      <c r="YH579" s="5"/>
      <c r="YI579" s="5"/>
      <c r="YJ579" s="5"/>
      <c r="YK579" s="5"/>
      <c r="YL579" s="5"/>
      <c r="YM579" s="5"/>
      <c r="YN579" s="5"/>
      <c r="YO579" s="5"/>
      <c r="YP579" s="5"/>
      <c r="YQ579" s="5"/>
      <c r="YR579" s="5"/>
      <c r="YS579" s="5"/>
      <c r="YT579" s="5"/>
      <c r="YU579" s="5"/>
      <c r="YV579" s="5"/>
      <c r="YW579" s="5"/>
      <c r="YX579" s="5"/>
      <c r="YY579" s="5"/>
      <c r="YZ579" s="5"/>
      <c r="ZA579" s="5"/>
      <c r="ZB579" s="5"/>
      <c r="ZC579" s="5"/>
      <c r="ZD579" s="5"/>
      <c r="ZE579" s="5"/>
      <c r="ZF579" s="5"/>
      <c r="ZG579" s="5"/>
      <c r="ZH579" s="5"/>
      <c r="ZI579" s="5"/>
      <c r="ZJ579" s="5"/>
      <c r="ZK579" s="5"/>
      <c r="ZL579" s="5"/>
      <c r="ZM579" s="5"/>
      <c r="ZN579" s="5"/>
      <c r="ZO579" s="5"/>
      <c r="ZP579" s="5"/>
      <c r="ZQ579" s="5"/>
      <c r="ZR579" s="5"/>
      <c r="ZS579" s="5"/>
      <c r="ZT579" s="5"/>
      <c r="ZU579" s="5"/>
      <c r="ZV579" s="5"/>
      <c r="ZW579" s="5"/>
      <c r="ZX579" s="5"/>
      <c r="ZY579" s="5"/>
      <c r="ZZ579" s="5"/>
      <c r="AAA579" s="5"/>
      <c r="AAB579" s="5"/>
      <c r="AAC579" s="5"/>
      <c r="AAD579" s="5"/>
      <c r="AAE579" s="5"/>
      <c r="AAF579" s="5"/>
      <c r="AAG579" s="5"/>
      <c r="AAH579" s="5"/>
      <c r="AAI579" s="5"/>
      <c r="AAJ579" s="5"/>
      <c r="AAK579" s="5"/>
      <c r="AAL579" s="5"/>
      <c r="AAM579" s="5"/>
      <c r="AAN579" s="5"/>
      <c r="AAO579" s="5"/>
      <c r="AAP579" s="5"/>
      <c r="AAQ579" s="5"/>
      <c r="AAR579" s="5"/>
      <c r="AAS579" s="5"/>
      <c r="AAT579" s="5"/>
      <c r="AAU579" s="5"/>
      <c r="AAV579" s="5"/>
      <c r="AAW579" s="5"/>
      <c r="AAX579" s="5"/>
      <c r="AAY579" s="5"/>
      <c r="AAZ579" s="5"/>
      <c r="ABA579" s="5"/>
      <c r="ABB579" s="5"/>
      <c r="ABC579" s="5"/>
      <c r="ABD579" s="5"/>
      <c r="ABE579" s="5"/>
      <c r="ABF579" s="5"/>
      <c r="ABG579" s="5"/>
      <c r="ABH579" s="5"/>
      <c r="ABI579" s="5"/>
      <c r="ABJ579" s="5"/>
      <c r="ABK579" s="5"/>
      <c r="ABL579" s="5"/>
      <c r="ABM579" s="5"/>
      <c r="ABN579" s="5"/>
      <c r="ABO579" s="5"/>
      <c r="ABP579" s="5"/>
      <c r="ABQ579" s="5"/>
      <c r="ABR579" s="5"/>
      <c r="ABS579" s="5"/>
      <c r="ABT579" s="5"/>
      <c r="ABU579" s="5"/>
      <c r="ABV579" s="5"/>
      <c r="ABW579" s="5"/>
      <c r="ABX579" s="5"/>
      <c r="ABY579" s="5"/>
      <c r="ABZ579" s="5"/>
      <c r="ACA579" s="5"/>
      <c r="ACB579" s="5"/>
      <c r="ACC579" s="5"/>
      <c r="ACD579" s="5"/>
      <c r="ACE579" s="5"/>
      <c r="ACF579" s="5"/>
      <c r="ACG579" s="5"/>
      <c r="ACH579" s="5"/>
      <c r="ACI579" s="5"/>
      <c r="ACJ579" s="5"/>
      <c r="ACK579" s="5"/>
      <c r="ACL579" s="5"/>
      <c r="ACM579" s="5"/>
      <c r="ACN579" s="5"/>
      <c r="ACO579" s="5"/>
      <c r="ACP579" s="5"/>
      <c r="ACQ579" s="5"/>
      <c r="ACR579" s="5"/>
      <c r="ACS579" s="5"/>
      <c r="ACT579" s="5"/>
      <c r="ACU579" s="5"/>
      <c r="ACV579" s="5"/>
      <c r="ACW579" s="5"/>
      <c r="ACX579" s="5"/>
      <c r="ACY579" s="5"/>
      <c r="ACZ579" s="5"/>
      <c r="ADA579" s="5"/>
      <c r="ADB579" s="5"/>
      <c r="ADC579" s="5"/>
      <c r="ADD579" s="5"/>
      <c r="ADE579" s="5"/>
      <c r="ADF579" s="5"/>
      <c r="ADG579" s="5"/>
      <c r="ADH579" s="5"/>
      <c r="ADI579" s="5"/>
      <c r="ADJ579" s="5"/>
      <c r="ADK579" s="5"/>
      <c r="ADL579" s="5"/>
      <c r="ADM579" s="5"/>
      <c r="ADN579" s="5"/>
      <c r="ADO579" s="5"/>
      <c r="ADP579" s="5"/>
      <c r="ADQ579" s="5"/>
      <c r="ADR579" s="5"/>
      <c r="ADS579" s="5"/>
      <c r="ADT579" s="5"/>
      <c r="ADU579" s="5"/>
      <c r="ADV579" s="5"/>
      <c r="ADW579" s="5"/>
      <c r="ADX579" s="5"/>
      <c r="ADY579" s="5"/>
      <c r="ADZ579" s="5"/>
      <c r="AEA579" s="5"/>
      <c r="AEB579" s="5"/>
      <c r="AEC579" s="5"/>
      <c r="AED579" s="5"/>
      <c r="AEE579" s="5"/>
      <c r="AEF579" s="5"/>
      <c r="AEG579" s="5"/>
      <c r="AEH579" s="5"/>
      <c r="AEI579" s="5"/>
      <c r="AEJ579" s="5"/>
      <c r="AEK579" s="5"/>
      <c r="AEL579" s="5"/>
      <c r="AEM579" s="5"/>
      <c r="AEN579" s="5"/>
      <c r="AEO579" s="5"/>
      <c r="AEP579" s="5"/>
      <c r="AEQ579" s="5"/>
      <c r="AER579" s="5"/>
      <c r="AES579" s="5"/>
      <c r="AET579" s="5"/>
      <c r="AEU579" s="5"/>
      <c r="AEV579" s="5"/>
      <c r="AEW579" s="5"/>
      <c r="AEX579" s="5"/>
      <c r="AEY579" s="5"/>
      <c r="AEZ579" s="5"/>
      <c r="AFA579" s="5"/>
      <c r="AFB579" s="5"/>
      <c r="AFC579" s="5"/>
      <c r="AFD579" s="5"/>
      <c r="AFE579" s="5"/>
      <c r="AFF579" s="5"/>
      <c r="AFG579" s="5"/>
      <c r="AFH579" s="5"/>
      <c r="AFI579" s="5"/>
      <c r="AFJ579" s="5"/>
      <c r="AFK579" s="5"/>
      <c r="AFL579" s="5"/>
      <c r="AFM579" s="5"/>
      <c r="AFN579" s="5"/>
      <c r="AFO579" s="5"/>
      <c r="AFP579" s="5"/>
      <c r="AFQ579" s="5"/>
      <c r="AFR579" s="5"/>
      <c r="AFS579" s="5"/>
      <c r="AFT579" s="5"/>
      <c r="AFU579" s="5"/>
      <c r="AFV579" s="5"/>
      <c r="AFW579" s="5"/>
      <c r="AFX579" s="5"/>
      <c r="AFY579" s="5"/>
      <c r="AFZ579" s="5"/>
      <c r="AGA579" s="5"/>
      <c r="AGB579" s="5"/>
      <c r="AGC579" s="5"/>
      <c r="AGD579" s="5"/>
      <c r="AGE579" s="5"/>
      <c r="AGF579" s="5"/>
      <c r="AGG579" s="5"/>
      <c r="AGH579" s="5"/>
      <c r="AGI579" s="5"/>
      <c r="AGJ579" s="5"/>
      <c r="AGK579" s="5"/>
      <c r="AGL579" s="5"/>
      <c r="AGM579" s="5"/>
      <c r="AGN579" s="5"/>
      <c r="AGO579" s="5"/>
      <c r="AGP579" s="5"/>
      <c r="AGQ579" s="5"/>
      <c r="AGR579" s="5"/>
      <c r="AGS579" s="5"/>
      <c r="AGT579" s="5"/>
      <c r="AGU579" s="5"/>
      <c r="AGV579" s="5"/>
      <c r="AGW579" s="5"/>
      <c r="AGX579" s="5"/>
      <c r="AGY579" s="5"/>
      <c r="AGZ579" s="5"/>
      <c r="AHA579" s="5"/>
      <c r="AHB579" s="5"/>
      <c r="AHC579" s="5"/>
      <c r="AHD579" s="5"/>
      <c r="AHE579" s="5"/>
      <c r="AHF579" s="5"/>
      <c r="AHG579" s="5"/>
      <c r="AHH579" s="5"/>
      <c r="AHI579" s="5"/>
      <c r="AHJ579" s="5"/>
      <c r="AHK579" s="5"/>
      <c r="AHL579" s="5"/>
      <c r="AHM579" s="5"/>
      <c r="AHN579" s="5"/>
      <c r="AHO579" s="5"/>
      <c r="AHP579" s="5"/>
      <c r="AHQ579" s="5"/>
      <c r="AHR579" s="5"/>
      <c r="AHS579" s="5"/>
      <c r="AHT579" s="5"/>
      <c r="AHU579" s="5"/>
      <c r="AHV579" s="5"/>
      <c r="AHW579" s="5"/>
      <c r="AHX579" s="5"/>
      <c r="AHY579" s="5"/>
      <c r="AHZ579" s="5"/>
      <c r="AIA579" s="5"/>
      <c r="AIB579" s="5"/>
      <c r="AIC579" s="5"/>
      <c r="AID579" s="5"/>
      <c r="AIE579" s="5"/>
      <c r="AIF579" s="5"/>
      <c r="AIG579" s="5"/>
      <c r="AIH579" s="5"/>
      <c r="AII579" s="5"/>
      <c r="AIJ579" s="5"/>
      <c r="AIK579" s="5"/>
      <c r="AIL579" s="5"/>
      <c r="AIM579" s="5"/>
      <c r="AIN579" s="5"/>
      <c r="AIO579" s="5"/>
      <c r="AIP579" s="5"/>
      <c r="AIQ579" s="5"/>
      <c r="AIR579" s="5"/>
      <c r="AIS579" s="5"/>
      <c r="AIT579" s="5"/>
      <c r="AIU579" s="5"/>
      <c r="AIV579" s="5"/>
      <c r="AIW579" s="5"/>
      <c r="AIX579" s="5"/>
      <c r="AIY579" s="5"/>
      <c r="AIZ579" s="5"/>
      <c r="AJA579" s="5"/>
      <c r="AJB579" s="5"/>
      <c r="AJC579" s="5"/>
      <c r="AJD579" s="5"/>
      <c r="AJE579" s="5"/>
      <c r="AJF579" s="5"/>
      <c r="AJG579" s="5"/>
      <c r="AJH579" s="5"/>
      <c r="AJI579" s="5"/>
      <c r="AJJ579" s="5"/>
      <c r="AJK579" s="5"/>
      <c r="AJL579" s="5"/>
      <c r="AJM579" s="5"/>
      <c r="AJN579" s="5"/>
      <c r="AJO579" s="5"/>
      <c r="AJP579" s="5"/>
      <c r="AJQ579" s="5"/>
      <c r="AJR579" s="5"/>
      <c r="AJS579" s="5"/>
      <c r="AJT579" s="5"/>
      <c r="AJU579" s="5"/>
      <c r="AJV579" s="5"/>
      <c r="AJW579" s="5"/>
      <c r="AJX579" s="5"/>
      <c r="AJY579" s="5"/>
      <c r="AJZ579" s="5"/>
      <c r="AKA579" s="5"/>
      <c r="AKB579" s="5"/>
      <c r="AKC579" s="5"/>
      <c r="AKD579" s="5"/>
      <c r="AKE579" s="5"/>
      <c r="AKF579" s="5"/>
      <c r="AKG579" s="5"/>
      <c r="AKH579" s="5"/>
      <c r="AKI579" s="5"/>
      <c r="AKJ579" s="5"/>
      <c r="AKK579" s="5"/>
      <c r="AKL579" s="5"/>
      <c r="AKM579" s="5"/>
      <c r="AKN579" s="5"/>
      <c r="AKO579" s="5"/>
      <c r="AKP579" s="5"/>
      <c r="AKQ579" s="5"/>
      <c r="AKR579" s="5"/>
      <c r="AKS579" s="5"/>
      <c r="AKT579" s="5"/>
      <c r="AKU579" s="5"/>
      <c r="AKV579" s="5"/>
      <c r="AKW579" s="5"/>
      <c r="AKX579" s="5"/>
      <c r="AKY579" s="5"/>
      <c r="AKZ579" s="5"/>
      <c r="ALA579" s="5"/>
      <c r="ALB579" s="5"/>
      <c r="ALC579" s="5"/>
      <c r="ALD579" s="5"/>
      <c r="ALE579" s="5"/>
      <c r="ALF579" s="5"/>
      <c r="ALG579" s="5"/>
      <c r="ALH579" s="5"/>
      <c r="ALI579" s="5"/>
      <c r="ALJ579" s="5"/>
      <c r="ALK579" s="5"/>
      <c r="ALL579" s="5"/>
      <c r="ALM579" s="5"/>
      <c r="ALN579" s="5"/>
      <c r="ALO579" s="5"/>
      <c r="ALP579" s="5"/>
      <c r="ALQ579" s="5"/>
      <c r="ALR579" s="5"/>
      <c r="ALS579" s="5"/>
      <c r="ALT579" s="5"/>
      <c r="ALU579" s="5"/>
      <c r="ALV579" s="5"/>
      <c r="ALW579" s="5"/>
      <c r="ALX579" s="5"/>
      <c r="ALY579" s="5"/>
      <c r="ALZ579" s="5"/>
      <c r="AMA579" s="5"/>
      <c r="AMB579" s="5"/>
      <c r="AMC579" s="5"/>
      <c r="AMD579" s="5"/>
      <c r="AME579" s="5"/>
      <c r="AMF579" s="5"/>
      <c r="AMG579" s="5"/>
      <c r="AMH579" s="5"/>
      <c r="AMI579" s="5"/>
      <c r="AMJ579" s="5"/>
      <c r="AMK579" s="5"/>
    </row>
    <row r="580" spans="1:1025" ht="36" customHeight="1">
      <c r="A580" s="83">
        <v>1</v>
      </c>
      <c r="B580" s="151" t="s">
        <v>874</v>
      </c>
      <c r="C580" s="160">
        <v>1962</v>
      </c>
      <c r="D580" s="160" t="s">
        <v>39</v>
      </c>
      <c r="E580" s="198" t="s">
        <v>126</v>
      </c>
      <c r="F580" s="160">
        <v>2</v>
      </c>
      <c r="G580" s="160">
        <v>3</v>
      </c>
      <c r="H580" s="318">
        <v>569.4</v>
      </c>
      <c r="I580" s="318">
        <v>498.9</v>
      </c>
      <c r="J580" s="318">
        <v>210.4</v>
      </c>
      <c r="K580" s="297">
        <v>23</v>
      </c>
      <c r="L580" s="295">
        <v>3885371.76</v>
      </c>
      <c r="M580" s="164">
        <v>0</v>
      </c>
      <c r="N580" s="115">
        <f>L580-O580</f>
        <v>2719760.23</v>
      </c>
      <c r="O580" s="115">
        <v>1165611.53</v>
      </c>
      <c r="P580" s="116" t="s">
        <v>39</v>
      </c>
      <c r="Q580" s="116" t="s">
        <v>39</v>
      </c>
      <c r="R580" s="60" t="s">
        <v>875</v>
      </c>
      <c r="S580" s="87">
        <f t="shared" ref="S580:S591" si="74">L580/I580</f>
        <v>7787.88</v>
      </c>
      <c r="T580" s="20">
        <v>18651.8</v>
      </c>
      <c r="U580" s="84">
        <v>42735</v>
      </c>
      <c r="V580" s="11">
        <v>2</v>
      </c>
    </row>
    <row r="581" spans="1:1025" ht="24" customHeight="1">
      <c r="A581" s="83">
        <v>2</v>
      </c>
      <c r="B581" s="151" t="s">
        <v>876</v>
      </c>
      <c r="C581" s="160">
        <v>1939</v>
      </c>
      <c r="D581" s="160" t="s">
        <v>39</v>
      </c>
      <c r="E581" s="198" t="s">
        <v>126</v>
      </c>
      <c r="F581" s="160">
        <v>2</v>
      </c>
      <c r="G581" s="160">
        <v>2</v>
      </c>
      <c r="H581" s="318">
        <v>515.20000000000005</v>
      </c>
      <c r="I581" s="318">
        <v>587.9</v>
      </c>
      <c r="J581" s="318">
        <v>140.5</v>
      </c>
      <c r="K581" s="297">
        <v>31</v>
      </c>
      <c r="L581" s="295">
        <v>2798704.3</v>
      </c>
      <c r="M581" s="164">
        <v>0</v>
      </c>
      <c r="N581" s="115">
        <f>L581-O581</f>
        <v>1959093.01</v>
      </c>
      <c r="O581" s="115">
        <v>839611.29</v>
      </c>
      <c r="P581" s="116" t="s">
        <v>39</v>
      </c>
      <c r="Q581" s="116" t="s">
        <v>39</v>
      </c>
      <c r="R581" s="60" t="s">
        <v>301</v>
      </c>
      <c r="S581" s="87">
        <f t="shared" si="74"/>
        <v>4760.51</v>
      </c>
      <c r="T581" s="20">
        <v>18651.8</v>
      </c>
      <c r="U581" s="84">
        <v>42735</v>
      </c>
      <c r="V581" s="11">
        <v>1</v>
      </c>
    </row>
    <row r="582" spans="1:1025" ht="39" customHeight="1">
      <c r="A582" s="83">
        <v>3</v>
      </c>
      <c r="B582" s="151" t="s">
        <v>877</v>
      </c>
      <c r="C582" s="160">
        <v>1962</v>
      </c>
      <c r="D582" s="160" t="s">
        <v>39</v>
      </c>
      <c r="E582" s="198" t="s">
        <v>542</v>
      </c>
      <c r="F582" s="160">
        <v>2</v>
      </c>
      <c r="G582" s="160">
        <v>2</v>
      </c>
      <c r="H582" s="318">
        <v>770.1</v>
      </c>
      <c r="I582" s="318">
        <v>699.7</v>
      </c>
      <c r="J582" s="318">
        <v>521.1</v>
      </c>
      <c r="K582" s="297">
        <v>29</v>
      </c>
      <c r="L582" s="295">
        <f t="shared" ref="L582:L591" si="75">N582+O582</f>
        <v>1510073.99</v>
      </c>
      <c r="M582" s="164">
        <v>0</v>
      </c>
      <c r="N582" s="115">
        <v>1057051.79</v>
      </c>
      <c r="O582" s="115">
        <v>453022.2</v>
      </c>
      <c r="P582" s="116" t="s">
        <v>39</v>
      </c>
      <c r="Q582" s="116" t="s">
        <v>39</v>
      </c>
      <c r="R582" s="60" t="s">
        <v>878</v>
      </c>
      <c r="S582" s="87">
        <f t="shared" si="74"/>
        <v>2158.17</v>
      </c>
      <c r="T582" s="20">
        <v>18651.8</v>
      </c>
      <c r="U582" s="84">
        <v>42735</v>
      </c>
      <c r="V582" s="11">
        <v>2</v>
      </c>
    </row>
    <row r="583" spans="1:1025" ht="28.5" customHeight="1">
      <c r="A583" s="83">
        <v>4</v>
      </c>
      <c r="B583" s="156" t="s">
        <v>879</v>
      </c>
      <c r="C583" s="160">
        <v>1959</v>
      </c>
      <c r="D583" s="160" t="s">
        <v>39</v>
      </c>
      <c r="E583" s="198" t="s">
        <v>542</v>
      </c>
      <c r="F583" s="160">
        <v>2</v>
      </c>
      <c r="G583" s="160">
        <v>2</v>
      </c>
      <c r="H583" s="318">
        <v>711.7</v>
      </c>
      <c r="I583" s="318">
        <v>711.7</v>
      </c>
      <c r="J583" s="318">
        <v>292.5</v>
      </c>
      <c r="K583" s="297">
        <v>41</v>
      </c>
      <c r="L583" s="295">
        <f t="shared" si="75"/>
        <v>2105267.19</v>
      </c>
      <c r="M583" s="164">
        <v>0</v>
      </c>
      <c r="N583" s="115">
        <f>1289986.46+183700.57</f>
        <v>1473687.03</v>
      </c>
      <c r="O583" s="115">
        <f>552851.35+78728.81</f>
        <v>631580.16000000003</v>
      </c>
      <c r="P583" s="116" t="s">
        <v>39</v>
      </c>
      <c r="Q583" s="116" t="s">
        <v>39</v>
      </c>
      <c r="R583" s="60" t="s">
        <v>880</v>
      </c>
      <c r="S583" s="87">
        <f t="shared" si="74"/>
        <v>2958.08</v>
      </c>
      <c r="T583" s="20">
        <v>18651.8</v>
      </c>
      <c r="U583" s="84">
        <v>42735</v>
      </c>
      <c r="V583" s="11">
        <v>2</v>
      </c>
    </row>
    <row r="584" spans="1:1025" ht="37.5" customHeight="1">
      <c r="A584" s="83">
        <v>5</v>
      </c>
      <c r="B584" s="156" t="s">
        <v>881</v>
      </c>
      <c r="C584" s="160">
        <v>1940</v>
      </c>
      <c r="D584" s="160" t="s">
        <v>39</v>
      </c>
      <c r="E584" s="198" t="s">
        <v>542</v>
      </c>
      <c r="F584" s="160">
        <v>2</v>
      </c>
      <c r="G584" s="160">
        <v>2</v>
      </c>
      <c r="H584" s="318">
        <v>467.8</v>
      </c>
      <c r="I584" s="318">
        <v>467.8</v>
      </c>
      <c r="J584" s="318">
        <v>181.4</v>
      </c>
      <c r="K584" s="297">
        <v>24</v>
      </c>
      <c r="L584" s="295">
        <f t="shared" si="75"/>
        <v>1392589.98</v>
      </c>
      <c r="M584" s="164">
        <v>0</v>
      </c>
      <c r="N584" s="115">
        <v>974812.98</v>
      </c>
      <c r="O584" s="115">
        <v>417777</v>
      </c>
      <c r="P584" s="116" t="s">
        <v>39</v>
      </c>
      <c r="Q584" s="116" t="s">
        <v>39</v>
      </c>
      <c r="R584" s="60" t="s">
        <v>882</v>
      </c>
      <c r="S584" s="87">
        <f t="shared" si="74"/>
        <v>2976.89</v>
      </c>
      <c r="T584" s="20">
        <v>18651.8</v>
      </c>
      <c r="U584" s="84">
        <v>42735</v>
      </c>
      <c r="V584" s="11">
        <v>2</v>
      </c>
    </row>
    <row r="585" spans="1:1025" ht="39.75" customHeight="1">
      <c r="A585" s="83">
        <v>6</v>
      </c>
      <c r="B585" s="156" t="s">
        <v>883</v>
      </c>
      <c r="C585" s="160">
        <v>1941</v>
      </c>
      <c r="D585" s="160" t="s">
        <v>39</v>
      </c>
      <c r="E585" s="198" t="s">
        <v>542</v>
      </c>
      <c r="F585" s="160">
        <v>2</v>
      </c>
      <c r="G585" s="160">
        <v>2</v>
      </c>
      <c r="H585" s="318">
        <v>525.29999999999995</v>
      </c>
      <c r="I585" s="318">
        <v>473.7</v>
      </c>
      <c r="J585" s="318">
        <v>275.2</v>
      </c>
      <c r="K585" s="297">
        <v>22</v>
      </c>
      <c r="L585" s="295">
        <f t="shared" si="75"/>
        <v>1612601.65</v>
      </c>
      <c r="M585" s="164">
        <v>0</v>
      </c>
      <c r="N585" s="115">
        <f>852665.84+276155.32</f>
        <v>1128821.1599999999</v>
      </c>
      <c r="O585" s="115">
        <f>365428.21+118352.28</f>
        <v>483780.49</v>
      </c>
      <c r="P585" s="116" t="s">
        <v>39</v>
      </c>
      <c r="Q585" s="116" t="s">
        <v>39</v>
      </c>
      <c r="R585" s="60" t="s">
        <v>880</v>
      </c>
      <c r="S585" s="87">
        <f t="shared" si="74"/>
        <v>3404.27</v>
      </c>
      <c r="T585" s="20">
        <v>18651.8</v>
      </c>
      <c r="U585" s="84">
        <v>42735</v>
      </c>
      <c r="V585" s="11">
        <v>2</v>
      </c>
    </row>
    <row r="586" spans="1:1025" ht="59.25" customHeight="1">
      <c r="A586" s="83">
        <v>7</v>
      </c>
      <c r="B586" s="156" t="s">
        <v>884</v>
      </c>
      <c r="C586" s="160">
        <v>1960</v>
      </c>
      <c r="D586" s="160" t="s">
        <v>60</v>
      </c>
      <c r="E586" s="198" t="s">
        <v>542</v>
      </c>
      <c r="F586" s="160">
        <v>2</v>
      </c>
      <c r="G586" s="160">
        <v>2</v>
      </c>
      <c r="H586" s="318">
        <v>793.3</v>
      </c>
      <c r="I586" s="318">
        <v>727.3</v>
      </c>
      <c r="J586" s="318">
        <v>393.4</v>
      </c>
      <c r="K586" s="297">
        <v>37</v>
      </c>
      <c r="L586" s="295">
        <f t="shared" si="75"/>
        <v>1617298.72</v>
      </c>
      <c r="M586" s="164">
        <v>0</v>
      </c>
      <c r="N586" s="115">
        <v>1002414.46</v>
      </c>
      <c r="O586" s="115">
        <v>614884.26</v>
      </c>
      <c r="P586" s="116" t="s">
        <v>39</v>
      </c>
      <c r="Q586" s="116" t="s">
        <v>39</v>
      </c>
      <c r="R586" s="60" t="s">
        <v>885</v>
      </c>
      <c r="S586" s="87">
        <f t="shared" si="74"/>
        <v>2223.6999999999998</v>
      </c>
      <c r="T586" s="20">
        <v>18651.8</v>
      </c>
      <c r="U586" s="84">
        <v>42735</v>
      </c>
      <c r="V586" s="11">
        <v>3</v>
      </c>
    </row>
    <row r="587" spans="1:1025" ht="22.5" customHeight="1">
      <c r="A587" s="83">
        <v>8</v>
      </c>
      <c r="B587" s="156" t="s">
        <v>886</v>
      </c>
      <c r="C587" s="160">
        <v>1960</v>
      </c>
      <c r="D587" s="160" t="s">
        <v>39</v>
      </c>
      <c r="E587" s="198" t="s">
        <v>542</v>
      </c>
      <c r="F587" s="160">
        <v>2</v>
      </c>
      <c r="G587" s="160">
        <v>2</v>
      </c>
      <c r="H587" s="318">
        <v>780</v>
      </c>
      <c r="I587" s="318">
        <v>702.9</v>
      </c>
      <c r="J587" s="318">
        <v>430.6</v>
      </c>
      <c r="K587" s="297">
        <v>32</v>
      </c>
      <c r="L587" s="295">
        <f t="shared" si="75"/>
        <v>1511767.61</v>
      </c>
      <c r="M587" s="164">
        <v>0</v>
      </c>
      <c r="N587" s="115">
        <v>1058237.33</v>
      </c>
      <c r="O587" s="115">
        <v>453530.28</v>
      </c>
      <c r="P587" s="116" t="s">
        <v>39</v>
      </c>
      <c r="Q587" s="116" t="s">
        <v>39</v>
      </c>
      <c r="R587" s="60" t="s">
        <v>887</v>
      </c>
      <c r="S587" s="87">
        <f t="shared" si="74"/>
        <v>2150.7600000000002</v>
      </c>
      <c r="T587" s="20">
        <v>18651.8</v>
      </c>
      <c r="U587" s="84">
        <v>42735</v>
      </c>
      <c r="V587" s="11">
        <v>1</v>
      </c>
    </row>
    <row r="588" spans="1:1025" ht="22.5" customHeight="1">
      <c r="A588" s="83">
        <v>9</v>
      </c>
      <c r="B588" s="156" t="s">
        <v>888</v>
      </c>
      <c r="C588" s="160">
        <v>1951</v>
      </c>
      <c r="D588" s="160" t="s">
        <v>39</v>
      </c>
      <c r="E588" s="198" t="s">
        <v>542</v>
      </c>
      <c r="F588" s="160">
        <v>2</v>
      </c>
      <c r="G588" s="160">
        <v>2</v>
      </c>
      <c r="H588" s="318">
        <v>550.5</v>
      </c>
      <c r="I588" s="318">
        <v>495.8</v>
      </c>
      <c r="J588" s="318">
        <v>236.2</v>
      </c>
      <c r="K588" s="297">
        <v>26</v>
      </c>
      <c r="L588" s="295">
        <f t="shared" si="75"/>
        <v>689817.92</v>
      </c>
      <c r="M588" s="164">
        <v>0</v>
      </c>
      <c r="N588" s="115">
        <v>482872.54</v>
      </c>
      <c r="O588" s="115">
        <v>206945.38</v>
      </c>
      <c r="P588" s="116" t="s">
        <v>39</v>
      </c>
      <c r="Q588" s="116" t="s">
        <v>39</v>
      </c>
      <c r="R588" s="60" t="s">
        <v>889</v>
      </c>
      <c r="S588" s="87">
        <f t="shared" si="74"/>
        <v>1391.32</v>
      </c>
      <c r="T588" s="20">
        <v>18651.8</v>
      </c>
      <c r="U588" s="84">
        <v>42735</v>
      </c>
      <c r="V588" s="11">
        <v>1</v>
      </c>
    </row>
    <row r="589" spans="1:1025">
      <c r="A589" s="83">
        <v>10</v>
      </c>
      <c r="B589" s="156" t="s">
        <v>890</v>
      </c>
      <c r="C589" s="160">
        <v>1960</v>
      </c>
      <c r="D589" s="160" t="s">
        <v>39</v>
      </c>
      <c r="E589" s="198" t="s">
        <v>542</v>
      </c>
      <c r="F589" s="160">
        <v>2</v>
      </c>
      <c r="G589" s="160">
        <v>2</v>
      </c>
      <c r="H589" s="318">
        <v>773.9</v>
      </c>
      <c r="I589" s="318">
        <v>766.1</v>
      </c>
      <c r="J589" s="318">
        <v>289.8</v>
      </c>
      <c r="K589" s="297">
        <v>37</v>
      </c>
      <c r="L589" s="295">
        <f t="shared" si="75"/>
        <v>2704847.69</v>
      </c>
      <c r="M589" s="164">
        <v>0</v>
      </c>
      <c r="N589" s="115">
        <v>1893393.38</v>
      </c>
      <c r="O589" s="115">
        <v>811454.31</v>
      </c>
      <c r="P589" s="116" t="s">
        <v>39</v>
      </c>
      <c r="Q589" s="116" t="s">
        <v>39</v>
      </c>
      <c r="R589" s="60" t="s">
        <v>301</v>
      </c>
      <c r="S589" s="87">
        <f t="shared" si="74"/>
        <v>3530.67</v>
      </c>
      <c r="T589" s="20">
        <v>18651.8</v>
      </c>
      <c r="U589" s="84">
        <v>42735</v>
      </c>
      <c r="V589" s="11">
        <v>1</v>
      </c>
    </row>
    <row r="590" spans="1:1025" ht="19.5" customHeight="1">
      <c r="A590" s="83">
        <v>11</v>
      </c>
      <c r="B590" s="156" t="s">
        <v>891</v>
      </c>
      <c r="C590" s="160">
        <v>1955</v>
      </c>
      <c r="D590" s="160" t="s">
        <v>39</v>
      </c>
      <c r="E590" s="198" t="s">
        <v>542</v>
      </c>
      <c r="F590" s="160">
        <v>2</v>
      </c>
      <c r="G590" s="160">
        <v>2</v>
      </c>
      <c r="H590" s="318">
        <v>572.6</v>
      </c>
      <c r="I590" s="318">
        <v>572.6</v>
      </c>
      <c r="J590" s="318">
        <v>282.89999999999998</v>
      </c>
      <c r="K590" s="297">
        <v>30</v>
      </c>
      <c r="L590" s="295">
        <f t="shared" si="75"/>
        <v>1904371.95</v>
      </c>
      <c r="M590" s="164">
        <v>0</v>
      </c>
      <c r="N590" s="115">
        <v>1333060.3600000001</v>
      </c>
      <c r="O590" s="115">
        <v>571311.59</v>
      </c>
      <c r="P590" s="116" t="s">
        <v>39</v>
      </c>
      <c r="Q590" s="116" t="s">
        <v>39</v>
      </c>
      <c r="R590" s="60" t="s">
        <v>301</v>
      </c>
      <c r="S590" s="87">
        <f t="shared" si="74"/>
        <v>3325.83</v>
      </c>
      <c r="T590" s="20">
        <v>18651.8</v>
      </c>
      <c r="U590" s="84">
        <v>42735</v>
      </c>
      <c r="V590" s="11">
        <v>1</v>
      </c>
    </row>
    <row r="591" spans="1:1025" ht="24" customHeight="1">
      <c r="A591" s="83">
        <v>12</v>
      </c>
      <c r="B591" s="151" t="s">
        <v>892</v>
      </c>
      <c r="C591" s="160">
        <v>1952</v>
      </c>
      <c r="D591" s="160" t="s">
        <v>39</v>
      </c>
      <c r="E591" s="198" t="s">
        <v>542</v>
      </c>
      <c r="F591" s="160">
        <v>2</v>
      </c>
      <c r="G591" s="160">
        <v>2</v>
      </c>
      <c r="H591" s="347">
        <v>540</v>
      </c>
      <c r="I591" s="347">
        <v>486.8</v>
      </c>
      <c r="J591" s="347">
        <v>232</v>
      </c>
      <c r="K591" s="348">
        <v>20</v>
      </c>
      <c r="L591" s="295">
        <f t="shared" si="75"/>
        <v>655391.67000000004</v>
      </c>
      <c r="M591" s="164">
        <v>0</v>
      </c>
      <c r="N591" s="161">
        <v>458774.17</v>
      </c>
      <c r="O591" s="161">
        <v>196617.5</v>
      </c>
      <c r="P591" s="162" t="s">
        <v>39</v>
      </c>
      <c r="Q591" s="162" t="s">
        <v>39</v>
      </c>
      <c r="R591" s="80" t="s">
        <v>893</v>
      </c>
      <c r="S591" s="87">
        <f t="shared" si="74"/>
        <v>1346.33</v>
      </c>
      <c r="T591" s="81">
        <v>18651.8</v>
      </c>
      <c r="U591" s="86">
        <v>42735</v>
      </c>
      <c r="V591" s="11">
        <v>1</v>
      </c>
    </row>
    <row r="592" spans="1:1025" s="172" customFormat="1" ht="26.25" customHeight="1">
      <c r="A592" s="262" t="s">
        <v>894</v>
      </c>
      <c r="B592" s="262"/>
      <c r="C592" s="262"/>
      <c r="D592" s="262"/>
      <c r="E592" s="262"/>
      <c r="F592" s="262"/>
      <c r="G592" s="262"/>
      <c r="H592" s="319">
        <f t="shared" ref="H592:O592" si="76">SUM(H580:H591)</f>
        <v>7569.8</v>
      </c>
      <c r="I592" s="319">
        <f t="shared" si="76"/>
        <v>7191.2</v>
      </c>
      <c r="J592" s="319">
        <f t="shared" si="76"/>
        <v>3486</v>
      </c>
      <c r="K592" s="351">
        <f t="shared" si="76"/>
        <v>352</v>
      </c>
      <c r="L592" s="350">
        <f t="shared" si="76"/>
        <v>22388104.43</v>
      </c>
      <c r="M592" s="34">
        <f t="shared" si="76"/>
        <v>0</v>
      </c>
      <c r="N592" s="227">
        <f t="shared" si="76"/>
        <v>15541978.439999999</v>
      </c>
      <c r="O592" s="227">
        <f t="shared" si="76"/>
        <v>6846125.9900000002</v>
      </c>
      <c r="P592" s="34">
        <v>0</v>
      </c>
      <c r="Q592" s="34">
        <v>0</v>
      </c>
      <c r="R592" s="176" t="s">
        <v>105</v>
      </c>
      <c r="S592" s="228" t="s">
        <v>105</v>
      </c>
      <c r="T592" s="27" t="s">
        <v>105</v>
      </c>
      <c r="U592" s="229" t="s">
        <v>105</v>
      </c>
      <c r="V592" s="18"/>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c r="BV592" s="5"/>
      <c r="BW592" s="5"/>
      <c r="BX592" s="5"/>
      <c r="BY592" s="5"/>
      <c r="BZ592" s="5"/>
      <c r="CA592" s="5"/>
      <c r="CB592" s="5"/>
      <c r="CC592" s="5"/>
      <c r="CD592" s="5"/>
      <c r="CE592" s="5"/>
      <c r="CF592" s="5"/>
      <c r="CG592" s="5"/>
      <c r="CH592" s="5"/>
      <c r="CI592" s="5"/>
      <c r="CJ592" s="5"/>
      <c r="CK592" s="5"/>
      <c r="CL592" s="5"/>
      <c r="CM592" s="5"/>
      <c r="CN592" s="5"/>
      <c r="CO592" s="5"/>
      <c r="CP592" s="5"/>
      <c r="CQ592" s="5"/>
      <c r="CR592" s="5"/>
      <c r="CS592" s="5"/>
      <c r="CT592" s="5"/>
      <c r="CU592" s="5"/>
      <c r="CV592" s="5"/>
      <c r="CW592" s="5"/>
      <c r="CX592" s="5"/>
      <c r="CY592" s="5"/>
      <c r="CZ592" s="5"/>
      <c r="DA592" s="5"/>
      <c r="DB592" s="5"/>
      <c r="DC592" s="5"/>
      <c r="DD592" s="5"/>
      <c r="DE592" s="5"/>
      <c r="DF592" s="5"/>
      <c r="DG592" s="5"/>
      <c r="DH592" s="5"/>
      <c r="DI592" s="5"/>
      <c r="DJ592" s="5"/>
      <c r="DK592" s="5"/>
      <c r="DL592" s="5"/>
      <c r="DM592" s="5"/>
      <c r="DN592" s="5"/>
      <c r="DO592" s="5"/>
      <c r="DP592" s="5"/>
      <c r="DQ592" s="5"/>
      <c r="DR592" s="5"/>
      <c r="DS592" s="5"/>
      <c r="DT592" s="5"/>
      <c r="DU592" s="5"/>
      <c r="DV592" s="5"/>
      <c r="DW592" s="5"/>
      <c r="DX592" s="5"/>
      <c r="DY592" s="5"/>
      <c r="DZ592" s="5"/>
      <c r="EA592" s="5"/>
      <c r="EB592" s="5"/>
      <c r="EC592" s="5"/>
      <c r="ED592" s="5"/>
      <c r="EE592" s="5"/>
      <c r="EF592" s="5"/>
      <c r="EG592" s="5"/>
      <c r="EH592" s="5"/>
      <c r="EI592" s="5"/>
      <c r="EJ592" s="5"/>
      <c r="EK592" s="5"/>
      <c r="EL592" s="5"/>
      <c r="EM592" s="5"/>
      <c r="EN592" s="5"/>
      <c r="EO592" s="5"/>
      <c r="EP592" s="5"/>
      <c r="EQ592" s="5"/>
      <c r="ER592" s="5"/>
      <c r="ES592" s="5"/>
      <c r="ET592" s="5"/>
      <c r="EU592" s="5"/>
      <c r="EV592" s="5"/>
      <c r="EW592" s="5"/>
      <c r="EX592" s="5"/>
      <c r="EY592" s="5"/>
      <c r="EZ592" s="5"/>
      <c r="FA592" s="5"/>
      <c r="FB592" s="5"/>
      <c r="FC592" s="5"/>
      <c r="FD592" s="5"/>
      <c r="FE592" s="5"/>
      <c r="FF592" s="5"/>
      <c r="FG592" s="5"/>
      <c r="FH592" s="5"/>
      <c r="FI592" s="5"/>
      <c r="FJ592" s="5"/>
      <c r="FK592" s="5"/>
      <c r="FL592" s="5"/>
      <c r="FM592" s="5"/>
      <c r="FN592" s="5"/>
      <c r="FO592" s="5"/>
      <c r="FP592" s="5"/>
      <c r="FQ592" s="5"/>
      <c r="FR592" s="5"/>
      <c r="FS592" s="5"/>
      <c r="FT592" s="5"/>
      <c r="FU592" s="5"/>
      <c r="FV592" s="5"/>
      <c r="FW592" s="5"/>
      <c r="FX592" s="5"/>
      <c r="FY592" s="5"/>
      <c r="FZ592" s="5"/>
      <c r="GA592" s="5"/>
      <c r="GB592" s="5"/>
      <c r="GC592" s="5"/>
      <c r="GD592" s="5"/>
      <c r="GE592" s="5"/>
      <c r="GF592" s="5"/>
      <c r="GG592" s="5"/>
      <c r="GH592" s="5"/>
      <c r="GI592" s="5"/>
      <c r="GJ592" s="5"/>
      <c r="GK592" s="5"/>
      <c r="GL592" s="5"/>
      <c r="GM592" s="5"/>
      <c r="GN592" s="5"/>
      <c r="GO592" s="5"/>
      <c r="GP592" s="5"/>
      <c r="GQ592" s="5"/>
      <c r="GR592" s="5"/>
      <c r="GS592" s="5"/>
      <c r="GT592" s="5"/>
      <c r="GU592" s="5"/>
      <c r="GV592" s="5"/>
      <c r="GW592" s="5"/>
      <c r="GX592" s="5"/>
      <c r="GY592" s="5"/>
      <c r="GZ592" s="5"/>
      <c r="HA592" s="5"/>
      <c r="HB592" s="5"/>
      <c r="HC592" s="5"/>
      <c r="HD592" s="5"/>
      <c r="HE592" s="5"/>
      <c r="HF592" s="5"/>
      <c r="HG592" s="5"/>
      <c r="HH592" s="5"/>
      <c r="HI592" s="5"/>
      <c r="HJ592" s="5"/>
      <c r="HK592" s="5"/>
      <c r="HL592" s="5"/>
      <c r="HM592" s="5"/>
      <c r="HN592" s="5"/>
      <c r="HO592" s="5"/>
      <c r="HP592" s="5"/>
      <c r="HQ592" s="5"/>
      <c r="HR592" s="5"/>
      <c r="HS592" s="5"/>
      <c r="HT592" s="5"/>
      <c r="HU592" s="5"/>
      <c r="HV592" s="5"/>
      <c r="HW592" s="5"/>
      <c r="HX592" s="5"/>
      <c r="HY592" s="5"/>
      <c r="HZ592" s="5"/>
      <c r="IA592" s="5"/>
      <c r="IB592" s="5"/>
      <c r="IC592" s="5"/>
      <c r="ID592" s="5"/>
      <c r="IE592" s="5"/>
      <c r="IF592" s="5"/>
      <c r="IG592" s="5"/>
      <c r="IH592" s="5"/>
      <c r="II592" s="5"/>
      <c r="IJ592" s="5"/>
      <c r="IK592" s="5"/>
      <c r="IL592" s="5"/>
      <c r="IM592" s="5"/>
      <c r="IN592" s="5"/>
      <c r="IO592" s="5"/>
      <c r="IP592" s="5"/>
      <c r="IQ592" s="5"/>
      <c r="IR592" s="5"/>
      <c r="IS592" s="5"/>
      <c r="IT592" s="5"/>
      <c r="IU592" s="5"/>
      <c r="IV592" s="5"/>
      <c r="IW592" s="5"/>
      <c r="IX592" s="5"/>
      <c r="IY592" s="5"/>
      <c r="IZ592" s="5"/>
      <c r="JA592" s="5"/>
      <c r="JB592" s="5"/>
      <c r="JC592" s="5"/>
      <c r="JD592" s="5"/>
      <c r="JE592" s="5"/>
      <c r="JF592" s="5"/>
      <c r="JG592" s="5"/>
      <c r="JH592" s="5"/>
      <c r="JI592" s="5"/>
      <c r="JJ592" s="5"/>
      <c r="JK592" s="5"/>
      <c r="JL592" s="5"/>
      <c r="JM592" s="5"/>
      <c r="JN592" s="5"/>
      <c r="JO592" s="5"/>
      <c r="JP592" s="5"/>
      <c r="JQ592" s="5"/>
      <c r="JR592" s="5"/>
      <c r="JS592" s="5"/>
      <c r="JT592" s="5"/>
      <c r="JU592" s="5"/>
      <c r="JV592" s="5"/>
      <c r="JW592" s="5"/>
      <c r="JX592" s="5"/>
      <c r="JY592" s="5"/>
      <c r="JZ592" s="5"/>
      <c r="KA592" s="5"/>
      <c r="KB592" s="5"/>
      <c r="KC592" s="5"/>
      <c r="KD592" s="5"/>
      <c r="KE592" s="5"/>
      <c r="KF592" s="5"/>
      <c r="KG592" s="5"/>
      <c r="KH592" s="5"/>
      <c r="KI592" s="5"/>
      <c r="KJ592" s="5"/>
      <c r="KK592" s="5"/>
      <c r="KL592" s="5"/>
      <c r="KM592" s="5"/>
      <c r="KN592" s="5"/>
      <c r="KO592" s="5"/>
      <c r="KP592" s="5"/>
      <c r="KQ592" s="5"/>
      <c r="KR592" s="5"/>
      <c r="KS592" s="5"/>
      <c r="KT592" s="5"/>
      <c r="KU592" s="5"/>
      <c r="KV592" s="5"/>
      <c r="KW592" s="5"/>
      <c r="KX592" s="5"/>
      <c r="KY592" s="5"/>
      <c r="KZ592" s="5"/>
      <c r="LA592" s="5"/>
      <c r="LB592" s="5"/>
      <c r="LC592" s="5"/>
      <c r="LD592" s="5"/>
      <c r="LE592" s="5"/>
      <c r="LF592" s="5"/>
      <c r="LG592" s="5"/>
      <c r="LH592" s="5"/>
      <c r="LI592" s="5"/>
      <c r="LJ592" s="5"/>
      <c r="LK592" s="5"/>
      <c r="LL592" s="5"/>
      <c r="LM592" s="5"/>
      <c r="LN592" s="5"/>
      <c r="LO592" s="5"/>
      <c r="LP592" s="5"/>
      <c r="LQ592" s="5"/>
      <c r="LR592" s="5"/>
      <c r="LS592" s="5"/>
      <c r="LT592" s="5"/>
      <c r="LU592" s="5"/>
      <c r="LV592" s="5"/>
      <c r="LW592" s="5"/>
      <c r="LX592" s="5"/>
      <c r="LY592" s="5"/>
      <c r="LZ592" s="5"/>
      <c r="MA592" s="5"/>
      <c r="MB592" s="5"/>
      <c r="MC592" s="5"/>
      <c r="MD592" s="5"/>
      <c r="ME592" s="5"/>
      <c r="MF592" s="5"/>
      <c r="MG592" s="5"/>
      <c r="MH592" s="5"/>
      <c r="MI592" s="5"/>
      <c r="MJ592" s="5"/>
      <c r="MK592" s="5"/>
      <c r="ML592" s="5"/>
      <c r="MM592" s="5"/>
      <c r="MN592" s="5"/>
      <c r="MO592" s="5"/>
      <c r="MP592" s="5"/>
      <c r="MQ592" s="5"/>
      <c r="MR592" s="5"/>
      <c r="MS592" s="5"/>
      <c r="MT592" s="5"/>
      <c r="MU592" s="5"/>
      <c r="MV592" s="5"/>
      <c r="MW592" s="5"/>
      <c r="MX592" s="5"/>
      <c r="MY592" s="5"/>
      <c r="MZ592" s="5"/>
      <c r="NA592" s="5"/>
      <c r="NB592" s="5"/>
      <c r="NC592" s="5"/>
      <c r="ND592" s="5"/>
      <c r="NE592" s="5"/>
      <c r="NF592" s="5"/>
      <c r="NG592" s="5"/>
      <c r="NH592" s="5"/>
      <c r="NI592" s="5"/>
      <c r="NJ592" s="5"/>
      <c r="NK592" s="5"/>
      <c r="NL592" s="5"/>
      <c r="NM592" s="5"/>
      <c r="NN592" s="5"/>
      <c r="NO592" s="5"/>
      <c r="NP592" s="5"/>
      <c r="NQ592" s="5"/>
      <c r="NR592" s="5"/>
      <c r="NS592" s="5"/>
      <c r="NT592" s="5"/>
      <c r="NU592" s="5"/>
      <c r="NV592" s="5"/>
      <c r="NW592" s="5"/>
      <c r="NX592" s="5"/>
      <c r="NY592" s="5"/>
      <c r="NZ592" s="5"/>
      <c r="OA592" s="5"/>
      <c r="OB592" s="5"/>
      <c r="OC592" s="5"/>
      <c r="OD592" s="5"/>
      <c r="OE592" s="5"/>
      <c r="OF592" s="5"/>
      <c r="OG592" s="5"/>
      <c r="OH592" s="5"/>
      <c r="OI592" s="5"/>
      <c r="OJ592" s="5"/>
      <c r="OK592" s="5"/>
      <c r="OL592" s="5"/>
      <c r="OM592" s="5"/>
      <c r="ON592" s="5"/>
      <c r="OO592" s="5"/>
      <c r="OP592" s="5"/>
      <c r="OQ592" s="5"/>
      <c r="OR592" s="5"/>
      <c r="OS592" s="5"/>
      <c r="OT592" s="5"/>
      <c r="OU592" s="5"/>
      <c r="OV592" s="5"/>
      <c r="OW592" s="5"/>
      <c r="OX592" s="5"/>
      <c r="OY592" s="5"/>
      <c r="OZ592" s="5"/>
      <c r="PA592" s="5"/>
      <c r="PB592" s="5"/>
      <c r="PC592" s="5"/>
      <c r="PD592" s="5"/>
      <c r="PE592" s="5"/>
      <c r="PF592" s="5"/>
      <c r="PG592" s="5"/>
      <c r="PH592" s="5"/>
      <c r="PI592" s="5"/>
      <c r="PJ592" s="5"/>
      <c r="PK592" s="5"/>
      <c r="PL592" s="5"/>
      <c r="PM592" s="5"/>
      <c r="PN592" s="5"/>
      <c r="PO592" s="5"/>
      <c r="PP592" s="5"/>
      <c r="PQ592" s="5"/>
      <c r="PR592" s="5"/>
      <c r="PS592" s="5"/>
      <c r="PT592" s="5"/>
      <c r="PU592" s="5"/>
      <c r="PV592" s="5"/>
      <c r="PW592" s="5"/>
      <c r="PX592" s="5"/>
      <c r="PY592" s="5"/>
      <c r="PZ592" s="5"/>
      <c r="QA592" s="5"/>
      <c r="QB592" s="5"/>
      <c r="QC592" s="5"/>
      <c r="QD592" s="5"/>
      <c r="QE592" s="5"/>
      <c r="QF592" s="5"/>
      <c r="QG592" s="5"/>
      <c r="QH592" s="5"/>
      <c r="QI592" s="5"/>
      <c r="QJ592" s="5"/>
      <c r="QK592" s="5"/>
      <c r="QL592" s="5"/>
      <c r="QM592" s="5"/>
      <c r="QN592" s="5"/>
      <c r="QO592" s="5"/>
      <c r="QP592" s="5"/>
      <c r="QQ592" s="5"/>
      <c r="QR592" s="5"/>
      <c r="QS592" s="5"/>
      <c r="QT592" s="5"/>
      <c r="QU592" s="5"/>
      <c r="QV592" s="5"/>
      <c r="QW592" s="5"/>
      <c r="QX592" s="5"/>
      <c r="QY592" s="5"/>
      <c r="QZ592" s="5"/>
      <c r="RA592" s="5"/>
      <c r="RB592" s="5"/>
      <c r="RC592" s="5"/>
      <c r="RD592" s="5"/>
      <c r="RE592" s="5"/>
      <c r="RF592" s="5"/>
      <c r="RG592" s="5"/>
      <c r="RH592" s="5"/>
      <c r="RI592" s="5"/>
      <c r="RJ592" s="5"/>
      <c r="RK592" s="5"/>
      <c r="RL592" s="5"/>
      <c r="RM592" s="5"/>
      <c r="RN592" s="5"/>
      <c r="RO592" s="5"/>
      <c r="RP592" s="5"/>
      <c r="RQ592" s="5"/>
      <c r="RR592" s="5"/>
      <c r="RS592" s="5"/>
      <c r="RT592" s="5"/>
      <c r="RU592" s="5"/>
      <c r="RV592" s="5"/>
      <c r="RW592" s="5"/>
      <c r="RX592" s="5"/>
      <c r="RY592" s="5"/>
      <c r="RZ592" s="5"/>
      <c r="SA592" s="5"/>
      <c r="SB592" s="5"/>
      <c r="SC592" s="5"/>
      <c r="SD592" s="5"/>
      <c r="SE592" s="5"/>
      <c r="SF592" s="5"/>
      <c r="SG592" s="5"/>
      <c r="SH592" s="5"/>
      <c r="SI592" s="5"/>
      <c r="SJ592" s="5"/>
      <c r="SK592" s="5"/>
      <c r="SL592" s="5"/>
      <c r="SM592" s="5"/>
      <c r="SN592" s="5"/>
      <c r="SO592" s="5"/>
      <c r="SP592" s="5"/>
      <c r="SQ592" s="5"/>
      <c r="SR592" s="5"/>
      <c r="SS592" s="5"/>
      <c r="ST592" s="5"/>
      <c r="SU592" s="5"/>
      <c r="SV592" s="5"/>
      <c r="SW592" s="5"/>
      <c r="SX592" s="5"/>
      <c r="SY592" s="5"/>
      <c r="SZ592" s="5"/>
      <c r="TA592" s="5"/>
      <c r="TB592" s="5"/>
      <c r="TC592" s="5"/>
      <c r="TD592" s="5"/>
      <c r="TE592" s="5"/>
      <c r="TF592" s="5"/>
      <c r="TG592" s="5"/>
      <c r="TH592" s="5"/>
      <c r="TI592" s="5"/>
      <c r="TJ592" s="5"/>
      <c r="TK592" s="5"/>
      <c r="TL592" s="5"/>
      <c r="TM592" s="5"/>
      <c r="TN592" s="5"/>
      <c r="TO592" s="5"/>
      <c r="TP592" s="5"/>
      <c r="TQ592" s="5"/>
      <c r="TR592" s="5"/>
      <c r="TS592" s="5"/>
      <c r="TT592" s="5"/>
      <c r="TU592" s="5"/>
      <c r="TV592" s="5"/>
      <c r="TW592" s="5"/>
      <c r="TX592" s="5"/>
      <c r="TY592" s="5"/>
      <c r="TZ592" s="5"/>
      <c r="UA592" s="5"/>
      <c r="UB592" s="5"/>
      <c r="UC592" s="5"/>
      <c r="UD592" s="5"/>
      <c r="UE592" s="5"/>
      <c r="UF592" s="5"/>
      <c r="UG592" s="5"/>
      <c r="UH592" s="5"/>
      <c r="UI592" s="5"/>
      <c r="UJ592" s="5"/>
      <c r="UK592" s="5"/>
      <c r="UL592" s="5"/>
      <c r="UM592" s="5"/>
      <c r="UN592" s="5"/>
      <c r="UO592" s="5"/>
      <c r="UP592" s="5"/>
      <c r="UQ592" s="5"/>
      <c r="UR592" s="5"/>
      <c r="US592" s="5"/>
      <c r="UT592" s="5"/>
      <c r="UU592" s="5"/>
      <c r="UV592" s="5"/>
      <c r="UW592" s="5"/>
      <c r="UX592" s="5"/>
      <c r="UY592" s="5"/>
      <c r="UZ592" s="5"/>
      <c r="VA592" s="5"/>
      <c r="VB592" s="5"/>
      <c r="VC592" s="5"/>
      <c r="VD592" s="5"/>
      <c r="VE592" s="5"/>
      <c r="VF592" s="5"/>
      <c r="VG592" s="5"/>
      <c r="VH592" s="5"/>
      <c r="VI592" s="5"/>
      <c r="VJ592" s="5"/>
      <c r="VK592" s="5"/>
      <c r="VL592" s="5"/>
      <c r="VM592" s="5"/>
      <c r="VN592" s="5"/>
      <c r="VO592" s="5"/>
      <c r="VP592" s="5"/>
      <c r="VQ592" s="5"/>
      <c r="VR592" s="5"/>
      <c r="VS592" s="5"/>
      <c r="VT592" s="5"/>
      <c r="VU592" s="5"/>
      <c r="VV592" s="5"/>
      <c r="VW592" s="5"/>
      <c r="VX592" s="5"/>
      <c r="VY592" s="5"/>
      <c r="VZ592" s="5"/>
      <c r="WA592" s="5"/>
      <c r="WB592" s="5"/>
      <c r="WC592" s="5"/>
      <c r="WD592" s="5"/>
      <c r="WE592" s="5"/>
      <c r="WF592" s="5"/>
      <c r="WG592" s="5"/>
      <c r="WH592" s="5"/>
      <c r="WI592" s="5"/>
      <c r="WJ592" s="5"/>
      <c r="WK592" s="5"/>
      <c r="WL592" s="5"/>
      <c r="WM592" s="5"/>
      <c r="WN592" s="5"/>
      <c r="WO592" s="5"/>
      <c r="WP592" s="5"/>
      <c r="WQ592" s="5"/>
      <c r="WR592" s="5"/>
      <c r="WS592" s="5"/>
      <c r="WT592" s="5"/>
      <c r="WU592" s="5"/>
      <c r="WV592" s="5"/>
      <c r="WW592" s="5"/>
      <c r="WX592" s="5"/>
      <c r="WY592" s="5"/>
      <c r="WZ592" s="5"/>
      <c r="XA592" s="5"/>
      <c r="XB592" s="5"/>
      <c r="XC592" s="5"/>
      <c r="XD592" s="5"/>
      <c r="XE592" s="5"/>
      <c r="XF592" s="5"/>
      <c r="XG592" s="5"/>
      <c r="XH592" s="5"/>
      <c r="XI592" s="5"/>
      <c r="XJ592" s="5"/>
      <c r="XK592" s="5"/>
      <c r="XL592" s="5"/>
      <c r="XM592" s="5"/>
      <c r="XN592" s="5"/>
      <c r="XO592" s="5"/>
      <c r="XP592" s="5"/>
      <c r="XQ592" s="5"/>
      <c r="XR592" s="5"/>
      <c r="XS592" s="5"/>
      <c r="XT592" s="5"/>
      <c r="XU592" s="5"/>
      <c r="XV592" s="5"/>
      <c r="XW592" s="5"/>
      <c r="XX592" s="5"/>
      <c r="XY592" s="5"/>
      <c r="XZ592" s="5"/>
      <c r="YA592" s="5"/>
      <c r="YB592" s="5"/>
      <c r="YC592" s="5"/>
      <c r="YD592" s="5"/>
      <c r="YE592" s="5"/>
      <c r="YF592" s="5"/>
      <c r="YG592" s="5"/>
      <c r="YH592" s="5"/>
      <c r="YI592" s="5"/>
      <c r="YJ592" s="5"/>
      <c r="YK592" s="5"/>
      <c r="YL592" s="5"/>
      <c r="YM592" s="5"/>
      <c r="YN592" s="5"/>
      <c r="YO592" s="5"/>
      <c r="YP592" s="5"/>
      <c r="YQ592" s="5"/>
      <c r="YR592" s="5"/>
      <c r="YS592" s="5"/>
      <c r="YT592" s="5"/>
      <c r="YU592" s="5"/>
      <c r="YV592" s="5"/>
      <c r="YW592" s="5"/>
      <c r="YX592" s="5"/>
      <c r="YY592" s="5"/>
      <c r="YZ592" s="5"/>
      <c r="ZA592" s="5"/>
      <c r="ZB592" s="5"/>
      <c r="ZC592" s="5"/>
      <c r="ZD592" s="5"/>
      <c r="ZE592" s="5"/>
      <c r="ZF592" s="5"/>
      <c r="ZG592" s="5"/>
      <c r="ZH592" s="5"/>
      <c r="ZI592" s="5"/>
      <c r="ZJ592" s="5"/>
      <c r="ZK592" s="5"/>
      <c r="ZL592" s="5"/>
      <c r="ZM592" s="5"/>
      <c r="ZN592" s="5"/>
      <c r="ZO592" s="5"/>
      <c r="ZP592" s="5"/>
      <c r="ZQ592" s="5"/>
      <c r="ZR592" s="5"/>
      <c r="ZS592" s="5"/>
      <c r="ZT592" s="5"/>
      <c r="ZU592" s="5"/>
      <c r="ZV592" s="5"/>
      <c r="ZW592" s="5"/>
      <c r="ZX592" s="5"/>
      <c r="ZY592" s="5"/>
      <c r="ZZ592" s="5"/>
      <c r="AAA592" s="5"/>
      <c r="AAB592" s="5"/>
      <c r="AAC592" s="5"/>
      <c r="AAD592" s="5"/>
      <c r="AAE592" s="5"/>
      <c r="AAF592" s="5"/>
      <c r="AAG592" s="5"/>
      <c r="AAH592" s="5"/>
      <c r="AAI592" s="5"/>
      <c r="AAJ592" s="5"/>
      <c r="AAK592" s="5"/>
      <c r="AAL592" s="5"/>
      <c r="AAM592" s="5"/>
      <c r="AAN592" s="5"/>
      <c r="AAO592" s="5"/>
      <c r="AAP592" s="5"/>
      <c r="AAQ592" s="5"/>
      <c r="AAR592" s="5"/>
      <c r="AAS592" s="5"/>
      <c r="AAT592" s="5"/>
      <c r="AAU592" s="5"/>
      <c r="AAV592" s="5"/>
      <c r="AAW592" s="5"/>
      <c r="AAX592" s="5"/>
      <c r="AAY592" s="5"/>
      <c r="AAZ592" s="5"/>
      <c r="ABA592" s="5"/>
      <c r="ABB592" s="5"/>
      <c r="ABC592" s="5"/>
      <c r="ABD592" s="5"/>
      <c r="ABE592" s="5"/>
      <c r="ABF592" s="5"/>
      <c r="ABG592" s="5"/>
      <c r="ABH592" s="5"/>
      <c r="ABI592" s="5"/>
      <c r="ABJ592" s="5"/>
      <c r="ABK592" s="5"/>
      <c r="ABL592" s="5"/>
      <c r="ABM592" s="5"/>
      <c r="ABN592" s="5"/>
      <c r="ABO592" s="5"/>
      <c r="ABP592" s="5"/>
      <c r="ABQ592" s="5"/>
      <c r="ABR592" s="5"/>
      <c r="ABS592" s="5"/>
      <c r="ABT592" s="5"/>
      <c r="ABU592" s="5"/>
      <c r="ABV592" s="5"/>
      <c r="ABW592" s="5"/>
      <c r="ABX592" s="5"/>
      <c r="ABY592" s="5"/>
      <c r="ABZ592" s="5"/>
      <c r="ACA592" s="5"/>
      <c r="ACB592" s="5"/>
      <c r="ACC592" s="5"/>
      <c r="ACD592" s="5"/>
      <c r="ACE592" s="5"/>
      <c r="ACF592" s="5"/>
      <c r="ACG592" s="5"/>
      <c r="ACH592" s="5"/>
      <c r="ACI592" s="5"/>
      <c r="ACJ592" s="5"/>
      <c r="ACK592" s="5"/>
      <c r="ACL592" s="5"/>
      <c r="ACM592" s="5"/>
      <c r="ACN592" s="5"/>
      <c r="ACO592" s="5"/>
      <c r="ACP592" s="5"/>
      <c r="ACQ592" s="5"/>
      <c r="ACR592" s="5"/>
      <c r="ACS592" s="5"/>
      <c r="ACT592" s="5"/>
      <c r="ACU592" s="5"/>
      <c r="ACV592" s="5"/>
      <c r="ACW592" s="5"/>
      <c r="ACX592" s="5"/>
      <c r="ACY592" s="5"/>
      <c r="ACZ592" s="5"/>
      <c r="ADA592" s="5"/>
      <c r="ADB592" s="5"/>
      <c r="ADC592" s="5"/>
      <c r="ADD592" s="5"/>
      <c r="ADE592" s="5"/>
      <c r="ADF592" s="5"/>
      <c r="ADG592" s="5"/>
      <c r="ADH592" s="5"/>
      <c r="ADI592" s="5"/>
      <c r="ADJ592" s="5"/>
      <c r="ADK592" s="5"/>
      <c r="ADL592" s="5"/>
      <c r="ADM592" s="5"/>
      <c r="ADN592" s="5"/>
      <c r="ADO592" s="5"/>
      <c r="ADP592" s="5"/>
      <c r="ADQ592" s="5"/>
      <c r="ADR592" s="5"/>
      <c r="ADS592" s="5"/>
      <c r="ADT592" s="5"/>
      <c r="ADU592" s="5"/>
      <c r="ADV592" s="5"/>
      <c r="ADW592" s="5"/>
      <c r="ADX592" s="5"/>
      <c r="ADY592" s="5"/>
      <c r="ADZ592" s="5"/>
      <c r="AEA592" s="5"/>
      <c r="AEB592" s="5"/>
      <c r="AEC592" s="5"/>
      <c r="AED592" s="5"/>
      <c r="AEE592" s="5"/>
      <c r="AEF592" s="5"/>
      <c r="AEG592" s="5"/>
      <c r="AEH592" s="5"/>
      <c r="AEI592" s="5"/>
      <c r="AEJ592" s="5"/>
      <c r="AEK592" s="5"/>
      <c r="AEL592" s="5"/>
      <c r="AEM592" s="5"/>
      <c r="AEN592" s="5"/>
      <c r="AEO592" s="5"/>
      <c r="AEP592" s="5"/>
      <c r="AEQ592" s="5"/>
      <c r="AER592" s="5"/>
      <c r="AES592" s="5"/>
      <c r="AET592" s="5"/>
      <c r="AEU592" s="5"/>
      <c r="AEV592" s="5"/>
      <c r="AEW592" s="5"/>
      <c r="AEX592" s="5"/>
      <c r="AEY592" s="5"/>
      <c r="AEZ592" s="5"/>
      <c r="AFA592" s="5"/>
      <c r="AFB592" s="5"/>
      <c r="AFC592" s="5"/>
      <c r="AFD592" s="5"/>
      <c r="AFE592" s="5"/>
      <c r="AFF592" s="5"/>
      <c r="AFG592" s="5"/>
      <c r="AFH592" s="5"/>
      <c r="AFI592" s="5"/>
      <c r="AFJ592" s="5"/>
      <c r="AFK592" s="5"/>
      <c r="AFL592" s="5"/>
      <c r="AFM592" s="5"/>
      <c r="AFN592" s="5"/>
      <c r="AFO592" s="5"/>
      <c r="AFP592" s="5"/>
      <c r="AFQ592" s="5"/>
      <c r="AFR592" s="5"/>
      <c r="AFS592" s="5"/>
      <c r="AFT592" s="5"/>
      <c r="AFU592" s="5"/>
      <c r="AFV592" s="5"/>
      <c r="AFW592" s="5"/>
      <c r="AFX592" s="5"/>
      <c r="AFY592" s="5"/>
      <c r="AFZ592" s="5"/>
      <c r="AGA592" s="5"/>
      <c r="AGB592" s="5"/>
      <c r="AGC592" s="5"/>
      <c r="AGD592" s="5"/>
      <c r="AGE592" s="5"/>
      <c r="AGF592" s="5"/>
      <c r="AGG592" s="5"/>
      <c r="AGH592" s="5"/>
      <c r="AGI592" s="5"/>
      <c r="AGJ592" s="5"/>
      <c r="AGK592" s="5"/>
      <c r="AGL592" s="5"/>
      <c r="AGM592" s="5"/>
      <c r="AGN592" s="5"/>
      <c r="AGO592" s="5"/>
      <c r="AGP592" s="5"/>
      <c r="AGQ592" s="5"/>
      <c r="AGR592" s="5"/>
      <c r="AGS592" s="5"/>
      <c r="AGT592" s="5"/>
      <c r="AGU592" s="5"/>
      <c r="AGV592" s="5"/>
      <c r="AGW592" s="5"/>
      <c r="AGX592" s="5"/>
      <c r="AGY592" s="5"/>
      <c r="AGZ592" s="5"/>
      <c r="AHA592" s="5"/>
      <c r="AHB592" s="5"/>
      <c r="AHC592" s="5"/>
      <c r="AHD592" s="5"/>
      <c r="AHE592" s="5"/>
      <c r="AHF592" s="5"/>
      <c r="AHG592" s="5"/>
      <c r="AHH592" s="5"/>
      <c r="AHI592" s="5"/>
      <c r="AHJ592" s="5"/>
      <c r="AHK592" s="5"/>
      <c r="AHL592" s="5"/>
      <c r="AHM592" s="5"/>
      <c r="AHN592" s="5"/>
      <c r="AHO592" s="5"/>
      <c r="AHP592" s="5"/>
      <c r="AHQ592" s="5"/>
      <c r="AHR592" s="5"/>
      <c r="AHS592" s="5"/>
      <c r="AHT592" s="5"/>
      <c r="AHU592" s="5"/>
      <c r="AHV592" s="5"/>
      <c r="AHW592" s="5"/>
      <c r="AHX592" s="5"/>
      <c r="AHY592" s="5"/>
      <c r="AHZ592" s="5"/>
      <c r="AIA592" s="5"/>
      <c r="AIB592" s="5"/>
      <c r="AIC592" s="5"/>
      <c r="AID592" s="5"/>
      <c r="AIE592" s="5"/>
      <c r="AIF592" s="5"/>
      <c r="AIG592" s="5"/>
      <c r="AIH592" s="5"/>
      <c r="AII592" s="5"/>
      <c r="AIJ592" s="5"/>
      <c r="AIK592" s="5"/>
      <c r="AIL592" s="5"/>
      <c r="AIM592" s="5"/>
      <c r="AIN592" s="5"/>
      <c r="AIO592" s="5"/>
      <c r="AIP592" s="5"/>
      <c r="AIQ592" s="5"/>
      <c r="AIR592" s="5"/>
      <c r="AIS592" s="5"/>
      <c r="AIT592" s="5"/>
      <c r="AIU592" s="5"/>
      <c r="AIV592" s="5"/>
      <c r="AIW592" s="5"/>
      <c r="AIX592" s="5"/>
      <c r="AIY592" s="5"/>
      <c r="AIZ592" s="5"/>
      <c r="AJA592" s="5"/>
      <c r="AJB592" s="5"/>
      <c r="AJC592" s="5"/>
      <c r="AJD592" s="5"/>
      <c r="AJE592" s="5"/>
      <c r="AJF592" s="5"/>
      <c r="AJG592" s="5"/>
      <c r="AJH592" s="5"/>
      <c r="AJI592" s="5"/>
      <c r="AJJ592" s="5"/>
      <c r="AJK592" s="5"/>
      <c r="AJL592" s="5"/>
      <c r="AJM592" s="5"/>
      <c r="AJN592" s="5"/>
      <c r="AJO592" s="5"/>
      <c r="AJP592" s="5"/>
      <c r="AJQ592" s="5"/>
      <c r="AJR592" s="5"/>
      <c r="AJS592" s="5"/>
      <c r="AJT592" s="5"/>
      <c r="AJU592" s="5"/>
      <c r="AJV592" s="5"/>
      <c r="AJW592" s="5"/>
      <c r="AJX592" s="5"/>
      <c r="AJY592" s="5"/>
      <c r="AJZ592" s="5"/>
      <c r="AKA592" s="5"/>
      <c r="AKB592" s="5"/>
      <c r="AKC592" s="5"/>
      <c r="AKD592" s="5"/>
      <c r="AKE592" s="5"/>
      <c r="AKF592" s="5"/>
      <c r="AKG592" s="5"/>
      <c r="AKH592" s="5"/>
      <c r="AKI592" s="5"/>
      <c r="AKJ592" s="5"/>
      <c r="AKK592" s="5"/>
      <c r="AKL592" s="5"/>
      <c r="AKM592" s="5"/>
      <c r="AKN592" s="5"/>
      <c r="AKO592" s="5"/>
      <c r="AKP592" s="5"/>
      <c r="AKQ592" s="5"/>
      <c r="AKR592" s="5"/>
      <c r="AKS592" s="5"/>
      <c r="AKT592" s="5"/>
      <c r="AKU592" s="5"/>
      <c r="AKV592" s="5"/>
      <c r="AKW592" s="5"/>
      <c r="AKX592" s="5"/>
      <c r="AKY592" s="5"/>
      <c r="AKZ592" s="5"/>
      <c r="ALA592" s="5"/>
      <c r="ALB592" s="5"/>
      <c r="ALC592" s="5"/>
      <c r="ALD592" s="5"/>
      <c r="ALE592" s="5"/>
      <c r="ALF592" s="5"/>
      <c r="ALG592" s="5"/>
      <c r="ALH592" s="5"/>
      <c r="ALI592" s="5"/>
      <c r="ALJ592" s="5"/>
      <c r="ALK592" s="5"/>
      <c r="ALL592" s="5"/>
      <c r="ALM592" s="5"/>
      <c r="ALN592" s="5"/>
      <c r="ALO592" s="5"/>
      <c r="ALP592" s="5"/>
      <c r="ALQ592" s="5"/>
      <c r="ALR592" s="5"/>
      <c r="ALS592" s="5"/>
      <c r="ALT592" s="5"/>
      <c r="ALU592" s="5"/>
      <c r="ALV592" s="5"/>
      <c r="ALW592" s="5"/>
      <c r="ALX592" s="5"/>
      <c r="ALY592" s="5"/>
      <c r="ALZ592" s="5"/>
      <c r="AMA592" s="5"/>
      <c r="AMB592" s="5"/>
      <c r="AMC592" s="5"/>
      <c r="AMD592" s="5"/>
      <c r="AME592" s="5"/>
      <c r="AMF592" s="5"/>
      <c r="AMG592" s="5"/>
      <c r="AMH592" s="5"/>
      <c r="AMI592" s="5"/>
      <c r="AMJ592" s="5"/>
      <c r="AMK592" s="5"/>
    </row>
    <row r="593" spans="1:1025" s="172" customFormat="1" ht="26.25" customHeight="1">
      <c r="A593" s="263" t="s">
        <v>432</v>
      </c>
      <c r="B593" s="263"/>
      <c r="C593" s="263"/>
      <c r="D593" s="263"/>
      <c r="E593" s="263"/>
      <c r="F593" s="263"/>
      <c r="G593" s="263"/>
      <c r="H593" s="263"/>
      <c r="I593" s="263"/>
      <c r="J593" s="263"/>
      <c r="K593" s="263"/>
      <c r="L593" s="263"/>
      <c r="M593" s="263"/>
      <c r="N593" s="263"/>
      <c r="O593" s="263"/>
      <c r="P593" s="263"/>
      <c r="Q593" s="263"/>
      <c r="R593" s="263"/>
      <c r="S593" s="263"/>
      <c r="T593" s="263"/>
      <c r="U593" s="263"/>
      <c r="V593" s="18"/>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c r="BV593" s="5"/>
      <c r="BW593" s="5"/>
      <c r="BX593" s="5"/>
      <c r="BY593" s="5"/>
      <c r="BZ593" s="5"/>
      <c r="CA593" s="5"/>
      <c r="CB593" s="5"/>
      <c r="CC593" s="5"/>
      <c r="CD593" s="5"/>
      <c r="CE593" s="5"/>
      <c r="CF593" s="5"/>
      <c r="CG593" s="5"/>
      <c r="CH593" s="5"/>
      <c r="CI593" s="5"/>
      <c r="CJ593" s="5"/>
      <c r="CK593" s="5"/>
      <c r="CL593" s="5"/>
      <c r="CM593" s="5"/>
      <c r="CN593" s="5"/>
      <c r="CO593" s="5"/>
      <c r="CP593" s="5"/>
      <c r="CQ593" s="5"/>
      <c r="CR593" s="5"/>
      <c r="CS593" s="5"/>
      <c r="CT593" s="5"/>
      <c r="CU593" s="5"/>
      <c r="CV593" s="5"/>
      <c r="CW593" s="5"/>
      <c r="CX593" s="5"/>
      <c r="CY593" s="5"/>
      <c r="CZ593" s="5"/>
      <c r="DA593" s="5"/>
      <c r="DB593" s="5"/>
      <c r="DC593" s="5"/>
      <c r="DD593" s="5"/>
      <c r="DE593" s="5"/>
      <c r="DF593" s="5"/>
      <c r="DG593" s="5"/>
      <c r="DH593" s="5"/>
      <c r="DI593" s="5"/>
      <c r="DJ593" s="5"/>
      <c r="DK593" s="5"/>
      <c r="DL593" s="5"/>
      <c r="DM593" s="5"/>
      <c r="DN593" s="5"/>
      <c r="DO593" s="5"/>
      <c r="DP593" s="5"/>
      <c r="DQ593" s="5"/>
      <c r="DR593" s="5"/>
      <c r="DS593" s="5"/>
      <c r="DT593" s="5"/>
      <c r="DU593" s="5"/>
      <c r="DV593" s="5"/>
      <c r="DW593" s="5"/>
      <c r="DX593" s="5"/>
      <c r="DY593" s="5"/>
      <c r="DZ593" s="5"/>
      <c r="EA593" s="5"/>
      <c r="EB593" s="5"/>
      <c r="EC593" s="5"/>
      <c r="ED593" s="5"/>
      <c r="EE593" s="5"/>
      <c r="EF593" s="5"/>
      <c r="EG593" s="5"/>
      <c r="EH593" s="5"/>
      <c r="EI593" s="5"/>
      <c r="EJ593" s="5"/>
      <c r="EK593" s="5"/>
      <c r="EL593" s="5"/>
      <c r="EM593" s="5"/>
      <c r="EN593" s="5"/>
      <c r="EO593" s="5"/>
      <c r="EP593" s="5"/>
      <c r="EQ593" s="5"/>
      <c r="ER593" s="5"/>
      <c r="ES593" s="5"/>
      <c r="ET593" s="5"/>
      <c r="EU593" s="5"/>
      <c r="EV593" s="5"/>
      <c r="EW593" s="5"/>
      <c r="EX593" s="5"/>
      <c r="EY593" s="5"/>
      <c r="EZ593" s="5"/>
      <c r="FA593" s="5"/>
      <c r="FB593" s="5"/>
      <c r="FC593" s="5"/>
      <c r="FD593" s="5"/>
      <c r="FE593" s="5"/>
      <c r="FF593" s="5"/>
      <c r="FG593" s="5"/>
      <c r="FH593" s="5"/>
      <c r="FI593" s="5"/>
      <c r="FJ593" s="5"/>
      <c r="FK593" s="5"/>
      <c r="FL593" s="5"/>
      <c r="FM593" s="5"/>
      <c r="FN593" s="5"/>
      <c r="FO593" s="5"/>
      <c r="FP593" s="5"/>
      <c r="FQ593" s="5"/>
      <c r="FR593" s="5"/>
      <c r="FS593" s="5"/>
      <c r="FT593" s="5"/>
      <c r="FU593" s="5"/>
      <c r="FV593" s="5"/>
      <c r="FW593" s="5"/>
      <c r="FX593" s="5"/>
      <c r="FY593" s="5"/>
      <c r="FZ593" s="5"/>
      <c r="GA593" s="5"/>
      <c r="GB593" s="5"/>
      <c r="GC593" s="5"/>
      <c r="GD593" s="5"/>
      <c r="GE593" s="5"/>
      <c r="GF593" s="5"/>
      <c r="GG593" s="5"/>
      <c r="GH593" s="5"/>
      <c r="GI593" s="5"/>
      <c r="GJ593" s="5"/>
      <c r="GK593" s="5"/>
      <c r="GL593" s="5"/>
      <c r="GM593" s="5"/>
      <c r="GN593" s="5"/>
      <c r="GO593" s="5"/>
      <c r="GP593" s="5"/>
      <c r="GQ593" s="5"/>
      <c r="GR593" s="5"/>
      <c r="GS593" s="5"/>
      <c r="GT593" s="5"/>
      <c r="GU593" s="5"/>
      <c r="GV593" s="5"/>
      <c r="GW593" s="5"/>
      <c r="GX593" s="5"/>
      <c r="GY593" s="5"/>
      <c r="GZ593" s="5"/>
      <c r="HA593" s="5"/>
      <c r="HB593" s="5"/>
      <c r="HC593" s="5"/>
      <c r="HD593" s="5"/>
      <c r="HE593" s="5"/>
      <c r="HF593" s="5"/>
      <c r="HG593" s="5"/>
      <c r="HH593" s="5"/>
      <c r="HI593" s="5"/>
      <c r="HJ593" s="5"/>
      <c r="HK593" s="5"/>
      <c r="HL593" s="5"/>
      <c r="HM593" s="5"/>
      <c r="HN593" s="5"/>
      <c r="HO593" s="5"/>
      <c r="HP593" s="5"/>
      <c r="HQ593" s="5"/>
      <c r="HR593" s="5"/>
      <c r="HS593" s="5"/>
      <c r="HT593" s="5"/>
      <c r="HU593" s="5"/>
      <c r="HV593" s="5"/>
      <c r="HW593" s="5"/>
      <c r="HX593" s="5"/>
      <c r="HY593" s="5"/>
      <c r="HZ593" s="5"/>
      <c r="IA593" s="5"/>
      <c r="IB593" s="5"/>
      <c r="IC593" s="5"/>
      <c r="ID593" s="5"/>
      <c r="IE593" s="5"/>
      <c r="IF593" s="5"/>
      <c r="IG593" s="5"/>
      <c r="IH593" s="5"/>
      <c r="II593" s="5"/>
      <c r="IJ593" s="5"/>
      <c r="IK593" s="5"/>
      <c r="IL593" s="5"/>
      <c r="IM593" s="5"/>
      <c r="IN593" s="5"/>
      <c r="IO593" s="5"/>
      <c r="IP593" s="5"/>
      <c r="IQ593" s="5"/>
      <c r="IR593" s="5"/>
      <c r="IS593" s="5"/>
      <c r="IT593" s="5"/>
      <c r="IU593" s="5"/>
      <c r="IV593" s="5"/>
      <c r="IW593" s="5"/>
      <c r="IX593" s="5"/>
      <c r="IY593" s="5"/>
      <c r="IZ593" s="5"/>
      <c r="JA593" s="5"/>
      <c r="JB593" s="5"/>
      <c r="JC593" s="5"/>
      <c r="JD593" s="5"/>
      <c r="JE593" s="5"/>
      <c r="JF593" s="5"/>
      <c r="JG593" s="5"/>
      <c r="JH593" s="5"/>
      <c r="JI593" s="5"/>
      <c r="JJ593" s="5"/>
      <c r="JK593" s="5"/>
      <c r="JL593" s="5"/>
      <c r="JM593" s="5"/>
      <c r="JN593" s="5"/>
      <c r="JO593" s="5"/>
      <c r="JP593" s="5"/>
      <c r="JQ593" s="5"/>
      <c r="JR593" s="5"/>
      <c r="JS593" s="5"/>
      <c r="JT593" s="5"/>
      <c r="JU593" s="5"/>
      <c r="JV593" s="5"/>
      <c r="JW593" s="5"/>
      <c r="JX593" s="5"/>
      <c r="JY593" s="5"/>
      <c r="JZ593" s="5"/>
      <c r="KA593" s="5"/>
      <c r="KB593" s="5"/>
      <c r="KC593" s="5"/>
      <c r="KD593" s="5"/>
      <c r="KE593" s="5"/>
      <c r="KF593" s="5"/>
      <c r="KG593" s="5"/>
      <c r="KH593" s="5"/>
      <c r="KI593" s="5"/>
      <c r="KJ593" s="5"/>
      <c r="KK593" s="5"/>
      <c r="KL593" s="5"/>
      <c r="KM593" s="5"/>
      <c r="KN593" s="5"/>
      <c r="KO593" s="5"/>
      <c r="KP593" s="5"/>
      <c r="KQ593" s="5"/>
      <c r="KR593" s="5"/>
      <c r="KS593" s="5"/>
      <c r="KT593" s="5"/>
      <c r="KU593" s="5"/>
      <c r="KV593" s="5"/>
      <c r="KW593" s="5"/>
      <c r="KX593" s="5"/>
      <c r="KY593" s="5"/>
      <c r="KZ593" s="5"/>
      <c r="LA593" s="5"/>
      <c r="LB593" s="5"/>
      <c r="LC593" s="5"/>
      <c r="LD593" s="5"/>
      <c r="LE593" s="5"/>
      <c r="LF593" s="5"/>
      <c r="LG593" s="5"/>
      <c r="LH593" s="5"/>
      <c r="LI593" s="5"/>
      <c r="LJ593" s="5"/>
      <c r="LK593" s="5"/>
      <c r="LL593" s="5"/>
      <c r="LM593" s="5"/>
      <c r="LN593" s="5"/>
      <c r="LO593" s="5"/>
      <c r="LP593" s="5"/>
      <c r="LQ593" s="5"/>
      <c r="LR593" s="5"/>
      <c r="LS593" s="5"/>
      <c r="LT593" s="5"/>
      <c r="LU593" s="5"/>
      <c r="LV593" s="5"/>
      <c r="LW593" s="5"/>
      <c r="LX593" s="5"/>
      <c r="LY593" s="5"/>
      <c r="LZ593" s="5"/>
      <c r="MA593" s="5"/>
      <c r="MB593" s="5"/>
      <c r="MC593" s="5"/>
      <c r="MD593" s="5"/>
      <c r="ME593" s="5"/>
      <c r="MF593" s="5"/>
      <c r="MG593" s="5"/>
      <c r="MH593" s="5"/>
      <c r="MI593" s="5"/>
      <c r="MJ593" s="5"/>
      <c r="MK593" s="5"/>
      <c r="ML593" s="5"/>
      <c r="MM593" s="5"/>
      <c r="MN593" s="5"/>
      <c r="MO593" s="5"/>
      <c r="MP593" s="5"/>
      <c r="MQ593" s="5"/>
      <c r="MR593" s="5"/>
      <c r="MS593" s="5"/>
      <c r="MT593" s="5"/>
      <c r="MU593" s="5"/>
      <c r="MV593" s="5"/>
      <c r="MW593" s="5"/>
      <c r="MX593" s="5"/>
      <c r="MY593" s="5"/>
      <c r="MZ593" s="5"/>
      <c r="NA593" s="5"/>
      <c r="NB593" s="5"/>
      <c r="NC593" s="5"/>
      <c r="ND593" s="5"/>
      <c r="NE593" s="5"/>
      <c r="NF593" s="5"/>
      <c r="NG593" s="5"/>
      <c r="NH593" s="5"/>
      <c r="NI593" s="5"/>
      <c r="NJ593" s="5"/>
      <c r="NK593" s="5"/>
      <c r="NL593" s="5"/>
      <c r="NM593" s="5"/>
      <c r="NN593" s="5"/>
      <c r="NO593" s="5"/>
      <c r="NP593" s="5"/>
      <c r="NQ593" s="5"/>
      <c r="NR593" s="5"/>
      <c r="NS593" s="5"/>
      <c r="NT593" s="5"/>
      <c r="NU593" s="5"/>
      <c r="NV593" s="5"/>
      <c r="NW593" s="5"/>
      <c r="NX593" s="5"/>
      <c r="NY593" s="5"/>
      <c r="NZ593" s="5"/>
      <c r="OA593" s="5"/>
      <c r="OB593" s="5"/>
      <c r="OC593" s="5"/>
      <c r="OD593" s="5"/>
      <c r="OE593" s="5"/>
      <c r="OF593" s="5"/>
      <c r="OG593" s="5"/>
      <c r="OH593" s="5"/>
      <c r="OI593" s="5"/>
      <c r="OJ593" s="5"/>
      <c r="OK593" s="5"/>
      <c r="OL593" s="5"/>
      <c r="OM593" s="5"/>
      <c r="ON593" s="5"/>
      <c r="OO593" s="5"/>
      <c r="OP593" s="5"/>
      <c r="OQ593" s="5"/>
      <c r="OR593" s="5"/>
      <c r="OS593" s="5"/>
      <c r="OT593" s="5"/>
      <c r="OU593" s="5"/>
      <c r="OV593" s="5"/>
      <c r="OW593" s="5"/>
      <c r="OX593" s="5"/>
      <c r="OY593" s="5"/>
      <c r="OZ593" s="5"/>
      <c r="PA593" s="5"/>
      <c r="PB593" s="5"/>
      <c r="PC593" s="5"/>
      <c r="PD593" s="5"/>
      <c r="PE593" s="5"/>
      <c r="PF593" s="5"/>
      <c r="PG593" s="5"/>
      <c r="PH593" s="5"/>
      <c r="PI593" s="5"/>
      <c r="PJ593" s="5"/>
      <c r="PK593" s="5"/>
      <c r="PL593" s="5"/>
      <c r="PM593" s="5"/>
      <c r="PN593" s="5"/>
      <c r="PO593" s="5"/>
      <c r="PP593" s="5"/>
      <c r="PQ593" s="5"/>
      <c r="PR593" s="5"/>
      <c r="PS593" s="5"/>
      <c r="PT593" s="5"/>
      <c r="PU593" s="5"/>
      <c r="PV593" s="5"/>
      <c r="PW593" s="5"/>
      <c r="PX593" s="5"/>
      <c r="PY593" s="5"/>
      <c r="PZ593" s="5"/>
      <c r="QA593" s="5"/>
      <c r="QB593" s="5"/>
      <c r="QC593" s="5"/>
      <c r="QD593" s="5"/>
      <c r="QE593" s="5"/>
      <c r="QF593" s="5"/>
      <c r="QG593" s="5"/>
      <c r="QH593" s="5"/>
      <c r="QI593" s="5"/>
      <c r="QJ593" s="5"/>
      <c r="QK593" s="5"/>
      <c r="QL593" s="5"/>
      <c r="QM593" s="5"/>
      <c r="QN593" s="5"/>
      <c r="QO593" s="5"/>
      <c r="QP593" s="5"/>
      <c r="QQ593" s="5"/>
      <c r="QR593" s="5"/>
      <c r="QS593" s="5"/>
      <c r="QT593" s="5"/>
      <c r="QU593" s="5"/>
      <c r="QV593" s="5"/>
      <c r="QW593" s="5"/>
      <c r="QX593" s="5"/>
      <c r="QY593" s="5"/>
      <c r="QZ593" s="5"/>
      <c r="RA593" s="5"/>
      <c r="RB593" s="5"/>
      <c r="RC593" s="5"/>
      <c r="RD593" s="5"/>
      <c r="RE593" s="5"/>
      <c r="RF593" s="5"/>
      <c r="RG593" s="5"/>
      <c r="RH593" s="5"/>
      <c r="RI593" s="5"/>
      <c r="RJ593" s="5"/>
      <c r="RK593" s="5"/>
      <c r="RL593" s="5"/>
      <c r="RM593" s="5"/>
      <c r="RN593" s="5"/>
      <c r="RO593" s="5"/>
      <c r="RP593" s="5"/>
      <c r="RQ593" s="5"/>
      <c r="RR593" s="5"/>
      <c r="RS593" s="5"/>
      <c r="RT593" s="5"/>
      <c r="RU593" s="5"/>
      <c r="RV593" s="5"/>
      <c r="RW593" s="5"/>
      <c r="RX593" s="5"/>
      <c r="RY593" s="5"/>
      <c r="RZ593" s="5"/>
      <c r="SA593" s="5"/>
      <c r="SB593" s="5"/>
      <c r="SC593" s="5"/>
      <c r="SD593" s="5"/>
      <c r="SE593" s="5"/>
      <c r="SF593" s="5"/>
      <c r="SG593" s="5"/>
      <c r="SH593" s="5"/>
      <c r="SI593" s="5"/>
      <c r="SJ593" s="5"/>
      <c r="SK593" s="5"/>
      <c r="SL593" s="5"/>
      <c r="SM593" s="5"/>
      <c r="SN593" s="5"/>
      <c r="SO593" s="5"/>
      <c r="SP593" s="5"/>
      <c r="SQ593" s="5"/>
      <c r="SR593" s="5"/>
      <c r="SS593" s="5"/>
      <c r="ST593" s="5"/>
      <c r="SU593" s="5"/>
      <c r="SV593" s="5"/>
      <c r="SW593" s="5"/>
      <c r="SX593" s="5"/>
      <c r="SY593" s="5"/>
      <c r="SZ593" s="5"/>
      <c r="TA593" s="5"/>
      <c r="TB593" s="5"/>
      <c r="TC593" s="5"/>
      <c r="TD593" s="5"/>
      <c r="TE593" s="5"/>
      <c r="TF593" s="5"/>
      <c r="TG593" s="5"/>
      <c r="TH593" s="5"/>
      <c r="TI593" s="5"/>
      <c r="TJ593" s="5"/>
      <c r="TK593" s="5"/>
      <c r="TL593" s="5"/>
      <c r="TM593" s="5"/>
      <c r="TN593" s="5"/>
      <c r="TO593" s="5"/>
      <c r="TP593" s="5"/>
      <c r="TQ593" s="5"/>
      <c r="TR593" s="5"/>
      <c r="TS593" s="5"/>
      <c r="TT593" s="5"/>
      <c r="TU593" s="5"/>
      <c r="TV593" s="5"/>
      <c r="TW593" s="5"/>
      <c r="TX593" s="5"/>
      <c r="TY593" s="5"/>
      <c r="TZ593" s="5"/>
      <c r="UA593" s="5"/>
      <c r="UB593" s="5"/>
      <c r="UC593" s="5"/>
      <c r="UD593" s="5"/>
      <c r="UE593" s="5"/>
      <c r="UF593" s="5"/>
      <c r="UG593" s="5"/>
      <c r="UH593" s="5"/>
      <c r="UI593" s="5"/>
      <c r="UJ593" s="5"/>
      <c r="UK593" s="5"/>
      <c r="UL593" s="5"/>
      <c r="UM593" s="5"/>
      <c r="UN593" s="5"/>
      <c r="UO593" s="5"/>
      <c r="UP593" s="5"/>
      <c r="UQ593" s="5"/>
      <c r="UR593" s="5"/>
      <c r="US593" s="5"/>
      <c r="UT593" s="5"/>
      <c r="UU593" s="5"/>
      <c r="UV593" s="5"/>
      <c r="UW593" s="5"/>
      <c r="UX593" s="5"/>
      <c r="UY593" s="5"/>
      <c r="UZ593" s="5"/>
      <c r="VA593" s="5"/>
      <c r="VB593" s="5"/>
      <c r="VC593" s="5"/>
      <c r="VD593" s="5"/>
      <c r="VE593" s="5"/>
      <c r="VF593" s="5"/>
      <c r="VG593" s="5"/>
      <c r="VH593" s="5"/>
      <c r="VI593" s="5"/>
      <c r="VJ593" s="5"/>
      <c r="VK593" s="5"/>
      <c r="VL593" s="5"/>
      <c r="VM593" s="5"/>
      <c r="VN593" s="5"/>
      <c r="VO593" s="5"/>
      <c r="VP593" s="5"/>
      <c r="VQ593" s="5"/>
      <c r="VR593" s="5"/>
      <c r="VS593" s="5"/>
      <c r="VT593" s="5"/>
      <c r="VU593" s="5"/>
      <c r="VV593" s="5"/>
      <c r="VW593" s="5"/>
      <c r="VX593" s="5"/>
      <c r="VY593" s="5"/>
      <c r="VZ593" s="5"/>
      <c r="WA593" s="5"/>
      <c r="WB593" s="5"/>
      <c r="WC593" s="5"/>
      <c r="WD593" s="5"/>
      <c r="WE593" s="5"/>
      <c r="WF593" s="5"/>
      <c r="WG593" s="5"/>
      <c r="WH593" s="5"/>
      <c r="WI593" s="5"/>
      <c r="WJ593" s="5"/>
      <c r="WK593" s="5"/>
      <c r="WL593" s="5"/>
      <c r="WM593" s="5"/>
      <c r="WN593" s="5"/>
      <c r="WO593" s="5"/>
      <c r="WP593" s="5"/>
      <c r="WQ593" s="5"/>
      <c r="WR593" s="5"/>
      <c r="WS593" s="5"/>
      <c r="WT593" s="5"/>
      <c r="WU593" s="5"/>
      <c r="WV593" s="5"/>
      <c r="WW593" s="5"/>
      <c r="WX593" s="5"/>
      <c r="WY593" s="5"/>
      <c r="WZ593" s="5"/>
      <c r="XA593" s="5"/>
      <c r="XB593" s="5"/>
      <c r="XC593" s="5"/>
      <c r="XD593" s="5"/>
      <c r="XE593" s="5"/>
      <c r="XF593" s="5"/>
      <c r="XG593" s="5"/>
      <c r="XH593" s="5"/>
      <c r="XI593" s="5"/>
      <c r="XJ593" s="5"/>
      <c r="XK593" s="5"/>
      <c r="XL593" s="5"/>
      <c r="XM593" s="5"/>
      <c r="XN593" s="5"/>
      <c r="XO593" s="5"/>
      <c r="XP593" s="5"/>
      <c r="XQ593" s="5"/>
      <c r="XR593" s="5"/>
      <c r="XS593" s="5"/>
      <c r="XT593" s="5"/>
      <c r="XU593" s="5"/>
      <c r="XV593" s="5"/>
      <c r="XW593" s="5"/>
      <c r="XX593" s="5"/>
      <c r="XY593" s="5"/>
      <c r="XZ593" s="5"/>
      <c r="YA593" s="5"/>
      <c r="YB593" s="5"/>
      <c r="YC593" s="5"/>
      <c r="YD593" s="5"/>
      <c r="YE593" s="5"/>
      <c r="YF593" s="5"/>
      <c r="YG593" s="5"/>
      <c r="YH593" s="5"/>
      <c r="YI593" s="5"/>
      <c r="YJ593" s="5"/>
      <c r="YK593" s="5"/>
      <c r="YL593" s="5"/>
      <c r="YM593" s="5"/>
      <c r="YN593" s="5"/>
      <c r="YO593" s="5"/>
      <c r="YP593" s="5"/>
      <c r="YQ593" s="5"/>
      <c r="YR593" s="5"/>
      <c r="YS593" s="5"/>
      <c r="YT593" s="5"/>
      <c r="YU593" s="5"/>
      <c r="YV593" s="5"/>
      <c r="YW593" s="5"/>
      <c r="YX593" s="5"/>
      <c r="YY593" s="5"/>
      <c r="YZ593" s="5"/>
      <c r="ZA593" s="5"/>
      <c r="ZB593" s="5"/>
      <c r="ZC593" s="5"/>
      <c r="ZD593" s="5"/>
      <c r="ZE593" s="5"/>
      <c r="ZF593" s="5"/>
      <c r="ZG593" s="5"/>
      <c r="ZH593" s="5"/>
      <c r="ZI593" s="5"/>
      <c r="ZJ593" s="5"/>
      <c r="ZK593" s="5"/>
      <c r="ZL593" s="5"/>
      <c r="ZM593" s="5"/>
      <c r="ZN593" s="5"/>
      <c r="ZO593" s="5"/>
      <c r="ZP593" s="5"/>
      <c r="ZQ593" s="5"/>
      <c r="ZR593" s="5"/>
      <c r="ZS593" s="5"/>
      <c r="ZT593" s="5"/>
      <c r="ZU593" s="5"/>
      <c r="ZV593" s="5"/>
      <c r="ZW593" s="5"/>
      <c r="ZX593" s="5"/>
      <c r="ZY593" s="5"/>
      <c r="ZZ593" s="5"/>
      <c r="AAA593" s="5"/>
      <c r="AAB593" s="5"/>
      <c r="AAC593" s="5"/>
      <c r="AAD593" s="5"/>
      <c r="AAE593" s="5"/>
      <c r="AAF593" s="5"/>
      <c r="AAG593" s="5"/>
      <c r="AAH593" s="5"/>
      <c r="AAI593" s="5"/>
      <c r="AAJ593" s="5"/>
      <c r="AAK593" s="5"/>
      <c r="AAL593" s="5"/>
      <c r="AAM593" s="5"/>
      <c r="AAN593" s="5"/>
      <c r="AAO593" s="5"/>
      <c r="AAP593" s="5"/>
      <c r="AAQ593" s="5"/>
      <c r="AAR593" s="5"/>
      <c r="AAS593" s="5"/>
      <c r="AAT593" s="5"/>
      <c r="AAU593" s="5"/>
      <c r="AAV593" s="5"/>
      <c r="AAW593" s="5"/>
      <c r="AAX593" s="5"/>
      <c r="AAY593" s="5"/>
      <c r="AAZ593" s="5"/>
      <c r="ABA593" s="5"/>
      <c r="ABB593" s="5"/>
      <c r="ABC593" s="5"/>
      <c r="ABD593" s="5"/>
      <c r="ABE593" s="5"/>
      <c r="ABF593" s="5"/>
      <c r="ABG593" s="5"/>
      <c r="ABH593" s="5"/>
      <c r="ABI593" s="5"/>
      <c r="ABJ593" s="5"/>
      <c r="ABK593" s="5"/>
      <c r="ABL593" s="5"/>
      <c r="ABM593" s="5"/>
      <c r="ABN593" s="5"/>
      <c r="ABO593" s="5"/>
      <c r="ABP593" s="5"/>
      <c r="ABQ593" s="5"/>
      <c r="ABR593" s="5"/>
      <c r="ABS593" s="5"/>
      <c r="ABT593" s="5"/>
      <c r="ABU593" s="5"/>
      <c r="ABV593" s="5"/>
      <c r="ABW593" s="5"/>
      <c r="ABX593" s="5"/>
      <c r="ABY593" s="5"/>
      <c r="ABZ593" s="5"/>
      <c r="ACA593" s="5"/>
      <c r="ACB593" s="5"/>
      <c r="ACC593" s="5"/>
      <c r="ACD593" s="5"/>
      <c r="ACE593" s="5"/>
      <c r="ACF593" s="5"/>
      <c r="ACG593" s="5"/>
      <c r="ACH593" s="5"/>
      <c r="ACI593" s="5"/>
      <c r="ACJ593" s="5"/>
      <c r="ACK593" s="5"/>
      <c r="ACL593" s="5"/>
      <c r="ACM593" s="5"/>
      <c r="ACN593" s="5"/>
      <c r="ACO593" s="5"/>
      <c r="ACP593" s="5"/>
      <c r="ACQ593" s="5"/>
      <c r="ACR593" s="5"/>
      <c r="ACS593" s="5"/>
      <c r="ACT593" s="5"/>
      <c r="ACU593" s="5"/>
      <c r="ACV593" s="5"/>
      <c r="ACW593" s="5"/>
      <c r="ACX593" s="5"/>
      <c r="ACY593" s="5"/>
      <c r="ACZ593" s="5"/>
      <c r="ADA593" s="5"/>
      <c r="ADB593" s="5"/>
      <c r="ADC593" s="5"/>
      <c r="ADD593" s="5"/>
      <c r="ADE593" s="5"/>
      <c r="ADF593" s="5"/>
      <c r="ADG593" s="5"/>
      <c r="ADH593" s="5"/>
      <c r="ADI593" s="5"/>
      <c r="ADJ593" s="5"/>
      <c r="ADK593" s="5"/>
      <c r="ADL593" s="5"/>
      <c r="ADM593" s="5"/>
      <c r="ADN593" s="5"/>
      <c r="ADO593" s="5"/>
      <c r="ADP593" s="5"/>
      <c r="ADQ593" s="5"/>
      <c r="ADR593" s="5"/>
      <c r="ADS593" s="5"/>
      <c r="ADT593" s="5"/>
      <c r="ADU593" s="5"/>
      <c r="ADV593" s="5"/>
      <c r="ADW593" s="5"/>
      <c r="ADX593" s="5"/>
      <c r="ADY593" s="5"/>
      <c r="ADZ593" s="5"/>
      <c r="AEA593" s="5"/>
      <c r="AEB593" s="5"/>
      <c r="AEC593" s="5"/>
      <c r="AED593" s="5"/>
      <c r="AEE593" s="5"/>
      <c r="AEF593" s="5"/>
      <c r="AEG593" s="5"/>
      <c r="AEH593" s="5"/>
      <c r="AEI593" s="5"/>
      <c r="AEJ593" s="5"/>
      <c r="AEK593" s="5"/>
      <c r="AEL593" s="5"/>
      <c r="AEM593" s="5"/>
      <c r="AEN593" s="5"/>
      <c r="AEO593" s="5"/>
      <c r="AEP593" s="5"/>
      <c r="AEQ593" s="5"/>
      <c r="AER593" s="5"/>
      <c r="AES593" s="5"/>
      <c r="AET593" s="5"/>
      <c r="AEU593" s="5"/>
      <c r="AEV593" s="5"/>
      <c r="AEW593" s="5"/>
      <c r="AEX593" s="5"/>
      <c r="AEY593" s="5"/>
      <c r="AEZ593" s="5"/>
      <c r="AFA593" s="5"/>
      <c r="AFB593" s="5"/>
      <c r="AFC593" s="5"/>
      <c r="AFD593" s="5"/>
      <c r="AFE593" s="5"/>
      <c r="AFF593" s="5"/>
      <c r="AFG593" s="5"/>
      <c r="AFH593" s="5"/>
      <c r="AFI593" s="5"/>
      <c r="AFJ593" s="5"/>
      <c r="AFK593" s="5"/>
      <c r="AFL593" s="5"/>
      <c r="AFM593" s="5"/>
      <c r="AFN593" s="5"/>
      <c r="AFO593" s="5"/>
      <c r="AFP593" s="5"/>
      <c r="AFQ593" s="5"/>
      <c r="AFR593" s="5"/>
      <c r="AFS593" s="5"/>
      <c r="AFT593" s="5"/>
      <c r="AFU593" s="5"/>
      <c r="AFV593" s="5"/>
      <c r="AFW593" s="5"/>
      <c r="AFX593" s="5"/>
      <c r="AFY593" s="5"/>
      <c r="AFZ593" s="5"/>
      <c r="AGA593" s="5"/>
      <c r="AGB593" s="5"/>
      <c r="AGC593" s="5"/>
      <c r="AGD593" s="5"/>
      <c r="AGE593" s="5"/>
      <c r="AGF593" s="5"/>
      <c r="AGG593" s="5"/>
      <c r="AGH593" s="5"/>
      <c r="AGI593" s="5"/>
      <c r="AGJ593" s="5"/>
      <c r="AGK593" s="5"/>
      <c r="AGL593" s="5"/>
      <c r="AGM593" s="5"/>
      <c r="AGN593" s="5"/>
      <c r="AGO593" s="5"/>
      <c r="AGP593" s="5"/>
      <c r="AGQ593" s="5"/>
      <c r="AGR593" s="5"/>
      <c r="AGS593" s="5"/>
      <c r="AGT593" s="5"/>
      <c r="AGU593" s="5"/>
      <c r="AGV593" s="5"/>
      <c r="AGW593" s="5"/>
      <c r="AGX593" s="5"/>
      <c r="AGY593" s="5"/>
      <c r="AGZ593" s="5"/>
      <c r="AHA593" s="5"/>
      <c r="AHB593" s="5"/>
      <c r="AHC593" s="5"/>
      <c r="AHD593" s="5"/>
      <c r="AHE593" s="5"/>
      <c r="AHF593" s="5"/>
      <c r="AHG593" s="5"/>
      <c r="AHH593" s="5"/>
      <c r="AHI593" s="5"/>
      <c r="AHJ593" s="5"/>
      <c r="AHK593" s="5"/>
      <c r="AHL593" s="5"/>
      <c r="AHM593" s="5"/>
      <c r="AHN593" s="5"/>
      <c r="AHO593" s="5"/>
      <c r="AHP593" s="5"/>
      <c r="AHQ593" s="5"/>
      <c r="AHR593" s="5"/>
      <c r="AHS593" s="5"/>
      <c r="AHT593" s="5"/>
      <c r="AHU593" s="5"/>
      <c r="AHV593" s="5"/>
      <c r="AHW593" s="5"/>
      <c r="AHX593" s="5"/>
      <c r="AHY593" s="5"/>
      <c r="AHZ593" s="5"/>
      <c r="AIA593" s="5"/>
      <c r="AIB593" s="5"/>
      <c r="AIC593" s="5"/>
      <c r="AID593" s="5"/>
      <c r="AIE593" s="5"/>
      <c r="AIF593" s="5"/>
      <c r="AIG593" s="5"/>
      <c r="AIH593" s="5"/>
      <c r="AII593" s="5"/>
      <c r="AIJ593" s="5"/>
      <c r="AIK593" s="5"/>
      <c r="AIL593" s="5"/>
      <c r="AIM593" s="5"/>
      <c r="AIN593" s="5"/>
      <c r="AIO593" s="5"/>
      <c r="AIP593" s="5"/>
      <c r="AIQ593" s="5"/>
      <c r="AIR593" s="5"/>
      <c r="AIS593" s="5"/>
      <c r="AIT593" s="5"/>
      <c r="AIU593" s="5"/>
      <c r="AIV593" s="5"/>
      <c r="AIW593" s="5"/>
      <c r="AIX593" s="5"/>
      <c r="AIY593" s="5"/>
      <c r="AIZ593" s="5"/>
      <c r="AJA593" s="5"/>
      <c r="AJB593" s="5"/>
      <c r="AJC593" s="5"/>
      <c r="AJD593" s="5"/>
      <c r="AJE593" s="5"/>
      <c r="AJF593" s="5"/>
      <c r="AJG593" s="5"/>
      <c r="AJH593" s="5"/>
      <c r="AJI593" s="5"/>
      <c r="AJJ593" s="5"/>
      <c r="AJK593" s="5"/>
      <c r="AJL593" s="5"/>
      <c r="AJM593" s="5"/>
      <c r="AJN593" s="5"/>
      <c r="AJO593" s="5"/>
      <c r="AJP593" s="5"/>
      <c r="AJQ593" s="5"/>
      <c r="AJR593" s="5"/>
      <c r="AJS593" s="5"/>
      <c r="AJT593" s="5"/>
      <c r="AJU593" s="5"/>
      <c r="AJV593" s="5"/>
      <c r="AJW593" s="5"/>
      <c r="AJX593" s="5"/>
      <c r="AJY593" s="5"/>
      <c r="AJZ593" s="5"/>
      <c r="AKA593" s="5"/>
      <c r="AKB593" s="5"/>
      <c r="AKC593" s="5"/>
      <c r="AKD593" s="5"/>
      <c r="AKE593" s="5"/>
      <c r="AKF593" s="5"/>
      <c r="AKG593" s="5"/>
      <c r="AKH593" s="5"/>
      <c r="AKI593" s="5"/>
      <c r="AKJ593" s="5"/>
      <c r="AKK593" s="5"/>
      <c r="AKL593" s="5"/>
      <c r="AKM593" s="5"/>
      <c r="AKN593" s="5"/>
      <c r="AKO593" s="5"/>
      <c r="AKP593" s="5"/>
      <c r="AKQ593" s="5"/>
      <c r="AKR593" s="5"/>
      <c r="AKS593" s="5"/>
      <c r="AKT593" s="5"/>
      <c r="AKU593" s="5"/>
      <c r="AKV593" s="5"/>
      <c r="AKW593" s="5"/>
      <c r="AKX593" s="5"/>
      <c r="AKY593" s="5"/>
      <c r="AKZ593" s="5"/>
      <c r="ALA593" s="5"/>
      <c r="ALB593" s="5"/>
      <c r="ALC593" s="5"/>
      <c r="ALD593" s="5"/>
      <c r="ALE593" s="5"/>
      <c r="ALF593" s="5"/>
      <c r="ALG593" s="5"/>
      <c r="ALH593" s="5"/>
      <c r="ALI593" s="5"/>
      <c r="ALJ593" s="5"/>
      <c r="ALK593" s="5"/>
      <c r="ALL593" s="5"/>
      <c r="ALM593" s="5"/>
      <c r="ALN593" s="5"/>
      <c r="ALO593" s="5"/>
      <c r="ALP593" s="5"/>
      <c r="ALQ593" s="5"/>
      <c r="ALR593" s="5"/>
      <c r="ALS593" s="5"/>
      <c r="ALT593" s="5"/>
      <c r="ALU593" s="5"/>
      <c r="ALV593" s="5"/>
      <c r="ALW593" s="5"/>
      <c r="ALX593" s="5"/>
      <c r="ALY593" s="5"/>
      <c r="ALZ593" s="5"/>
      <c r="AMA593" s="5"/>
      <c r="AMB593" s="5"/>
      <c r="AMC593" s="5"/>
      <c r="AMD593" s="5"/>
      <c r="AME593" s="5"/>
      <c r="AMF593" s="5"/>
      <c r="AMG593" s="5"/>
      <c r="AMH593" s="5"/>
      <c r="AMI593" s="5"/>
      <c r="AMJ593" s="5"/>
      <c r="AMK593" s="5"/>
    </row>
    <row r="594" spans="1:1025" ht="47.25" customHeight="1">
      <c r="A594" s="83">
        <v>1</v>
      </c>
      <c r="B594" s="151" t="s">
        <v>895</v>
      </c>
      <c r="C594" s="160">
        <v>1969</v>
      </c>
      <c r="D594" s="160" t="s">
        <v>39</v>
      </c>
      <c r="E594" s="198" t="s">
        <v>126</v>
      </c>
      <c r="F594" s="160">
        <v>2</v>
      </c>
      <c r="G594" s="160">
        <v>3</v>
      </c>
      <c r="H594" s="318">
        <v>599.20000000000005</v>
      </c>
      <c r="I594" s="318">
        <v>532.1</v>
      </c>
      <c r="J594" s="318">
        <v>436.2</v>
      </c>
      <c r="K594" s="297">
        <v>21</v>
      </c>
      <c r="L594" s="295">
        <f>N594+O594+P594</f>
        <v>460467</v>
      </c>
      <c r="M594" s="164">
        <v>0</v>
      </c>
      <c r="N594" s="115">
        <v>345350.24</v>
      </c>
      <c r="O594" s="115">
        <v>92093.41</v>
      </c>
      <c r="P594" s="115">
        <v>23023.35</v>
      </c>
      <c r="Q594" s="165">
        <v>0</v>
      </c>
      <c r="R594" s="60" t="s">
        <v>893</v>
      </c>
      <c r="S594" s="88">
        <f>L594/I594</f>
        <v>865.38</v>
      </c>
      <c r="T594" s="29">
        <v>18651.8</v>
      </c>
      <c r="U594" s="84">
        <v>42735</v>
      </c>
      <c r="V594" s="11">
        <v>1</v>
      </c>
    </row>
    <row r="595" spans="1:1025" ht="39.75" customHeight="1">
      <c r="A595" s="83">
        <v>2</v>
      </c>
      <c r="B595" s="151" t="s">
        <v>896</v>
      </c>
      <c r="C595" s="160">
        <v>1979</v>
      </c>
      <c r="D595" s="160" t="s">
        <v>39</v>
      </c>
      <c r="E595" s="198" t="s">
        <v>542</v>
      </c>
      <c r="F595" s="160">
        <v>2</v>
      </c>
      <c r="G595" s="160">
        <v>3</v>
      </c>
      <c r="H595" s="347">
        <v>569.79999999999995</v>
      </c>
      <c r="I595" s="347">
        <v>505.4</v>
      </c>
      <c r="J595" s="347">
        <v>400.9</v>
      </c>
      <c r="K595" s="348">
        <v>29</v>
      </c>
      <c r="L595" s="295">
        <f>N595+O595+P595</f>
        <v>460500</v>
      </c>
      <c r="M595" s="166">
        <v>0</v>
      </c>
      <c r="N595" s="161">
        <v>345375</v>
      </c>
      <c r="O595" s="161">
        <v>92100</v>
      </c>
      <c r="P595" s="161">
        <v>23025</v>
      </c>
      <c r="Q595" s="161" t="s">
        <v>39</v>
      </c>
      <c r="R595" s="80" t="s">
        <v>893</v>
      </c>
      <c r="S595" s="88">
        <f>L595/I595</f>
        <v>911.16</v>
      </c>
      <c r="T595" s="89">
        <v>18651.8</v>
      </c>
      <c r="U595" s="86">
        <v>42735</v>
      </c>
      <c r="V595" s="11">
        <v>1</v>
      </c>
    </row>
    <row r="596" spans="1:1025" s="172" customFormat="1" ht="39.75" customHeight="1">
      <c r="A596" s="264" t="s">
        <v>897</v>
      </c>
      <c r="B596" s="265"/>
      <c r="C596" s="265"/>
      <c r="D596" s="265"/>
      <c r="E596" s="265"/>
      <c r="F596" s="265"/>
      <c r="G596" s="266"/>
      <c r="H596" s="319">
        <f t="shared" ref="H596:Q596" si="77">SUM(H594:H595)</f>
        <v>1169</v>
      </c>
      <c r="I596" s="319">
        <f t="shared" si="77"/>
        <v>1037.5</v>
      </c>
      <c r="J596" s="319">
        <f t="shared" si="77"/>
        <v>837.1</v>
      </c>
      <c r="K596" s="320">
        <f t="shared" si="77"/>
        <v>50</v>
      </c>
      <c r="L596" s="350">
        <f t="shared" si="77"/>
        <v>920967</v>
      </c>
      <c r="M596" s="227">
        <f t="shared" si="77"/>
        <v>0</v>
      </c>
      <c r="N596" s="227">
        <f t="shared" si="77"/>
        <v>690725.24</v>
      </c>
      <c r="O596" s="227">
        <f t="shared" si="77"/>
        <v>184193.41</v>
      </c>
      <c r="P596" s="227">
        <f t="shared" si="77"/>
        <v>46048.35</v>
      </c>
      <c r="Q596" s="227">
        <f t="shared" si="77"/>
        <v>0</v>
      </c>
      <c r="R596" s="176" t="s">
        <v>105</v>
      </c>
      <c r="S596" s="228" t="s">
        <v>105</v>
      </c>
      <c r="T596" s="27" t="s">
        <v>105</v>
      </c>
      <c r="U596" s="229" t="s">
        <v>105</v>
      </c>
      <c r="V596" s="18"/>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c r="BV596" s="5"/>
      <c r="BW596" s="5"/>
      <c r="BX596" s="5"/>
      <c r="BY596" s="5"/>
      <c r="BZ596" s="5"/>
      <c r="CA596" s="5"/>
      <c r="CB596" s="5"/>
      <c r="CC596" s="5"/>
      <c r="CD596" s="5"/>
      <c r="CE596" s="5"/>
      <c r="CF596" s="5"/>
      <c r="CG596" s="5"/>
      <c r="CH596" s="5"/>
      <c r="CI596" s="5"/>
      <c r="CJ596" s="5"/>
      <c r="CK596" s="5"/>
      <c r="CL596" s="5"/>
      <c r="CM596" s="5"/>
      <c r="CN596" s="5"/>
      <c r="CO596" s="5"/>
      <c r="CP596" s="5"/>
      <c r="CQ596" s="5"/>
      <c r="CR596" s="5"/>
      <c r="CS596" s="5"/>
      <c r="CT596" s="5"/>
      <c r="CU596" s="5"/>
      <c r="CV596" s="5"/>
      <c r="CW596" s="5"/>
      <c r="CX596" s="5"/>
      <c r="CY596" s="5"/>
      <c r="CZ596" s="5"/>
      <c r="DA596" s="5"/>
      <c r="DB596" s="5"/>
      <c r="DC596" s="5"/>
      <c r="DD596" s="5"/>
      <c r="DE596" s="5"/>
      <c r="DF596" s="5"/>
      <c r="DG596" s="5"/>
      <c r="DH596" s="5"/>
      <c r="DI596" s="5"/>
      <c r="DJ596" s="5"/>
      <c r="DK596" s="5"/>
      <c r="DL596" s="5"/>
      <c r="DM596" s="5"/>
      <c r="DN596" s="5"/>
      <c r="DO596" s="5"/>
      <c r="DP596" s="5"/>
      <c r="DQ596" s="5"/>
      <c r="DR596" s="5"/>
      <c r="DS596" s="5"/>
      <c r="DT596" s="5"/>
      <c r="DU596" s="5"/>
      <c r="DV596" s="5"/>
      <c r="DW596" s="5"/>
      <c r="DX596" s="5"/>
      <c r="DY596" s="5"/>
      <c r="DZ596" s="5"/>
      <c r="EA596" s="5"/>
      <c r="EB596" s="5"/>
      <c r="EC596" s="5"/>
      <c r="ED596" s="5"/>
      <c r="EE596" s="5"/>
      <c r="EF596" s="5"/>
      <c r="EG596" s="5"/>
      <c r="EH596" s="5"/>
      <c r="EI596" s="5"/>
      <c r="EJ596" s="5"/>
      <c r="EK596" s="5"/>
      <c r="EL596" s="5"/>
      <c r="EM596" s="5"/>
      <c r="EN596" s="5"/>
      <c r="EO596" s="5"/>
      <c r="EP596" s="5"/>
      <c r="EQ596" s="5"/>
      <c r="ER596" s="5"/>
      <c r="ES596" s="5"/>
      <c r="ET596" s="5"/>
      <c r="EU596" s="5"/>
      <c r="EV596" s="5"/>
      <c r="EW596" s="5"/>
      <c r="EX596" s="5"/>
      <c r="EY596" s="5"/>
      <c r="EZ596" s="5"/>
      <c r="FA596" s="5"/>
      <c r="FB596" s="5"/>
      <c r="FC596" s="5"/>
      <c r="FD596" s="5"/>
      <c r="FE596" s="5"/>
      <c r="FF596" s="5"/>
      <c r="FG596" s="5"/>
      <c r="FH596" s="5"/>
      <c r="FI596" s="5"/>
      <c r="FJ596" s="5"/>
      <c r="FK596" s="5"/>
      <c r="FL596" s="5"/>
      <c r="FM596" s="5"/>
      <c r="FN596" s="5"/>
      <c r="FO596" s="5"/>
      <c r="FP596" s="5"/>
      <c r="FQ596" s="5"/>
      <c r="FR596" s="5"/>
      <c r="FS596" s="5"/>
      <c r="FT596" s="5"/>
      <c r="FU596" s="5"/>
      <c r="FV596" s="5"/>
      <c r="FW596" s="5"/>
      <c r="FX596" s="5"/>
      <c r="FY596" s="5"/>
      <c r="FZ596" s="5"/>
      <c r="GA596" s="5"/>
      <c r="GB596" s="5"/>
      <c r="GC596" s="5"/>
      <c r="GD596" s="5"/>
      <c r="GE596" s="5"/>
      <c r="GF596" s="5"/>
      <c r="GG596" s="5"/>
      <c r="GH596" s="5"/>
      <c r="GI596" s="5"/>
      <c r="GJ596" s="5"/>
      <c r="GK596" s="5"/>
      <c r="GL596" s="5"/>
      <c r="GM596" s="5"/>
      <c r="GN596" s="5"/>
      <c r="GO596" s="5"/>
      <c r="GP596" s="5"/>
      <c r="GQ596" s="5"/>
      <c r="GR596" s="5"/>
      <c r="GS596" s="5"/>
      <c r="GT596" s="5"/>
      <c r="GU596" s="5"/>
      <c r="GV596" s="5"/>
      <c r="GW596" s="5"/>
      <c r="GX596" s="5"/>
      <c r="GY596" s="5"/>
      <c r="GZ596" s="5"/>
      <c r="HA596" s="5"/>
      <c r="HB596" s="5"/>
      <c r="HC596" s="5"/>
      <c r="HD596" s="5"/>
      <c r="HE596" s="5"/>
      <c r="HF596" s="5"/>
      <c r="HG596" s="5"/>
      <c r="HH596" s="5"/>
      <c r="HI596" s="5"/>
      <c r="HJ596" s="5"/>
      <c r="HK596" s="5"/>
      <c r="HL596" s="5"/>
      <c r="HM596" s="5"/>
      <c r="HN596" s="5"/>
      <c r="HO596" s="5"/>
      <c r="HP596" s="5"/>
      <c r="HQ596" s="5"/>
      <c r="HR596" s="5"/>
      <c r="HS596" s="5"/>
      <c r="HT596" s="5"/>
      <c r="HU596" s="5"/>
      <c r="HV596" s="5"/>
      <c r="HW596" s="5"/>
      <c r="HX596" s="5"/>
      <c r="HY596" s="5"/>
      <c r="HZ596" s="5"/>
      <c r="IA596" s="5"/>
      <c r="IB596" s="5"/>
      <c r="IC596" s="5"/>
      <c r="ID596" s="5"/>
      <c r="IE596" s="5"/>
      <c r="IF596" s="5"/>
      <c r="IG596" s="5"/>
      <c r="IH596" s="5"/>
      <c r="II596" s="5"/>
      <c r="IJ596" s="5"/>
      <c r="IK596" s="5"/>
      <c r="IL596" s="5"/>
      <c r="IM596" s="5"/>
      <c r="IN596" s="5"/>
      <c r="IO596" s="5"/>
      <c r="IP596" s="5"/>
      <c r="IQ596" s="5"/>
      <c r="IR596" s="5"/>
      <c r="IS596" s="5"/>
      <c r="IT596" s="5"/>
      <c r="IU596" s="5"/>
      <c r="IV596" s="5"/>
      <c r="IW596" s="5"/>
      <c r="IX596" s="5"/>
      <c r="IY596" s="5"/>
      <c r="IZ596" s="5"/>
      <c r="JA596" s="5"/>
      <c r="JB596" s="5"/>
      <c r="JC596" s="5"/>
      <c r="JD596" s="5"/>
      <c r="JE596" s="5"/>
      <c r="JF596" s="5"/>
      <c r="JG596" s="5"/>
      <c r="JH596" s="5"/>
      <c r="JI596" s="5"/>
      <c r="JJ596" s="5"/>
      <c r="JK596" s="5"/>
      <c r="JL596" s="5"/>
      <c r="JM596" s="5"/>
      <c r="JN596" s="5"/>
      <c r="JO596" s="5"/>
      <c r="JP596" s="5"/>
      <c r="JQ596" s="5"/>
      <c r="JR596" s="5"/>
      <c r="JS596" s="5"/>
      <c r="JT596" s="5"/>
      <c r="JU596" s="5"/>
      <c r="JV596" s="5"/>
      <c r="JW596" s="5"/>
      <c r="JX596" s="5"/>
      <c r="JY596" s="5"/>
      <c r="JZ596" s="5"/>
      <c r="KA596" s="5"/>
      <c r="KB596" s="5"/>
      <c r="KC596" s="5"/>
      <c r="KD596" s="5"/>
      <c r="KE596" s="5"/>
      <c r="KF596" s="5"/>
      <c r="KG596" s="5"/>
      <c r="KH596" s="5"/>
      <c r="KI596" s="5"/>
      <c r="KJ596" s="5"/>
      <c r="KK596" s="5"/>
      <c r="KL596" s="5"/>
      <c r="KM596" s="5"/>
      <c r="KN596" s="5"/>
      <c r="KO596" s="5"/>
      <c r="KP596" s="5"/>
      <c r="KQ596" s="5"/>
      <c r="KR596" s="5"/>
      <c r="KS596" s="5"/>
      <c r="KT596" s="5"/>
      <c r="KU596" s="5"/>
      <c r="KV596" s="5"/>
      <c r="KW596" s="5"/>
      <c r="KX596" s="5"/>
      <c r="KY596" s="5"/>
      <c r="KZ596" s="5"/>
      <c r="LA596" s="5"/>
      <c r="LB596" s="5"/>
      <c r="LC596" s="5"/>
      <c r="LD596" s="5"/>
      <c r="LE596" s="5"/>
      <c r="LF596" s="5"/>
      <c r="LG596" s="5"/>
      <c r="LH596" s="5"/>
      <c r="LI596" s="5"/>
      <c r="LJ596" s="5"/>
      <c r="LK596" s="5"/>
      <c r="LL596" s="5"/>
      <c r="LM596" s="5"/>
      <c r="LN596" s="5"/>
      <c r="LO596" s="5"/>
      <c r="LP596" s="5"/>
      <c r="LQ596" s="5"/>
      <c r="LR596" s="5"/>
      <c r="LS596" s="5"/>
      <c r="LT596" s="5"/>
      <c r="LU596" s="5"/>
      <c r="LV596" s="5"/>
      <c r="LW596" s="5"/>
      <c r="LX596" s="5"/>
      <c r="LY596" s="5"/>
      <c r="LZ596" s="5"/>
      <c r="MA596" s="5"/>
      <c r="MB596" s="5"/>
      <c r="MC596" s="5"/>
      <c r="MD596" s="5"/>
      <c r="ME596" s="5"/>
      <c r="MF596" s="5"/>
      <c r="MG596" s="5"/>
      <c r="MH596" s="5"/>
      <c r="MI596" s="5"/>
      <c r="MJ596" s="5"/>
      <c r="MK596" s="5"/>
      <c r="ML596" s="5"/>
      <c r="MM596" s="5"/>
      <c r="MN596" s="5"/>
      <c r="MO596" s="5"/>
      <c r="MP596" s="5"/>
      <c r="MQ596" s="5"/>
      <c r="MR596" s="5"/>
      <c r="MS596" s="5"/>
      <c r="MT596" s="5"/>
      <c r="MU596" s="5"/>
      <c r="MV596" s="5"/>
      <c r="MW596" s="5"/>
      <c r="MX596" s="5"/>
      <c r="MY596" s="5"/>
      <c r="MZ596" s="5"/>
      <c r="NA596" s="5"/>
      <c r="NB596" s="5"/>
      <c r="NC596" s="5"/>
      <c r="ND596" s="5"/>
      <c r="NE596" s="5"/>
      <c r="NF596" s="5"/>
      <c r="NG596" s="5"/>
      <c r="NH596" s="5"/>
      <c r="NI596" s="5"/>
      <c r="NJ596" s="5"/>
      <c r="NK596" s="5"/>
      <c r="NL596" s="5"/>
      <c r="NM596" s="5"/>
      <c r="NN596" s="5"/>
      <c r="NO596" s="5"/>
      <c r="NP596" s="5"/>
      <c r="NQ596" s="5"/>
      <c r="NR596" s="5"/>
      <c r="NS596" s="5"/>
      <c r="NT596" s="5"/>
      <c r="NU596" s="5"/>
      <c r="NV596" s="5"/>
      <c r="NW596" s="5"/>
      <c r="NX596" s="5"/>
      <c r="NY596" s="5"/>
      <c r="NZ596" s="5"/>
      <c r="OA596" s="5"/>
      <c r="OB596" s="5"/>
      <c r="OC596" s="5"/>
      <c r="OD596" s="5"/>
      <c r="OE596" s="5"/>
      <c r="OF596" s="5"/>
      <c r="OG596" s="5"/>
      <c r="OH596" s="5"/>
      <c r="OI596" s="5"/>
      <c r="OJ596" s="5"/>
      <c r="OK596" s="5"/>
      <c r="OL596" s="5"/>
      <c r="OM596" s="5"/>
      <c r="ON596" s="5"/>
      <c r="OO596" s="5"/>
      <c r="OP596" s="5"/>
      <c r="OQ596" s="5"/>
      <c r="OR596" s="5"/>
      <c r="OS596" s="5"/>
      <c r="OT596" s="5"/>
      <c r="OU596" s="5"/>
      <c r="OV596" s="5"/>
      <c r="OW596" s="5"/>
      <c r="OX596" s="5"/>
      <c r="OY596" s="5"/>
      <c r="OZ596" s="5"/>
      <c r="PA596" s="5"/>
      <c r="PB596" s="5"/>
      <c r="PC596" s="5"/>
      <c r="PD596" s="5"/>
      <c r="PE596" s="5"/>
      <c r="PF596" s="5"/>
      <c r="PG596" s="5"/>
      <c r="PH596" s="5"/>
      <c r="PI596" s="5"/>
      <c r="PJ596" s="5"/>
      <c r="PK596" s="5"/>
      <c r="PL596" s="5"/>
      <c r="PM596" s="5"/>
      <c r="PN596" s="5"/>
      <c r="PO596" s="5"/>
      <c r="PP596" s="5"/>
      <c r="PQ596" s="5"/>
      <c r="PR596" s="5"/>
      <c r="PS596" s="5"/>
      <c r="PT596" s="5"/>
      <c r="PU596" s="5"/>
      <c r="PV596" s="5"/>
      <c r="PW596" s="5"/>
      <c r="PX596" s="5"/>
      <c r="PY596" s="5"/>
      <c r="PZ596" s="5"/>
      <c r="QA596" s="5"/>
      <c r="QB596" s="5"/>
      <c r="QC596" s="5"/>
      <c r="QD596" s="5"/>
      <c r="QE596" s="5"/>
      <c r="QF596" s="5"/>
      <c r="QG596" s="5"/>
      <c r="QH596" s="5"/>
      <c r="QI596" s="5"/>
      <c r="QJ596" s="5"/>
      <c r="QK596" s="5"/>
      <c r="QL596" s="5"/>
      <c r="QM596" s="5"/>
      <c r="QN596" s="5"/>
      <c r="QO596" s="5"/>
      <c r="QP596" s="5"/>
      <c r="QQ596" s="5"/>
      <c r="QR596" s="5"/>
      <c r="QS596" s="5"/>
      <c r="QT596" s="5"/>
      <c r="QU596" s="5"/>
      <c r="QV596" s="5"/>
      <c r="QW596" s="5"/>
      <c r="QX596" s="5"/>
      <c r="QY596" s="5"/>
      <c r="QZ596" s="5"/>
      <c r="RA596" s="5"/>
      <c r="RB596" s="5"/>
      <c r="RC596" s="5"/>
      <c r="RD596" s="5"/>
      <c r="RE596" s="5"/>
      <c r="RF596" s="5"/>
      <c r="RG596" s="5"/>
      <c r="RH596" s="5"/>
      <c r="RI596" s="5"/>
      <c r="RJ596" s="5"/>
      <c r="RK596" s="5"/>
      <c r="RL596" s="5"/>
      <c r="RM596" s="5"/>
      <c r="RN596" s="5"/>
      <c r="RO596" s="5"/>
      <c r="RP596" s="5"/>
      <c r="RQ596" s="5"/>
      <c r="RR596" s="5"/>
      <c r="RS596" s="5"/>
      <c r="RT596" s="5"/>
      <c r="RU596" s="5"/>
      <c r="RV596" s="5"/>
      <c r="RW596" s="5"/>
      <c r="RX596" s="5"/>
      <c r="RY596" s="5"/>
      <c r="RZ596" s="5"/>
      <c r="SA596" s="5"/>
      <c r="SB596" s="5"/>
      <c r="SC596" s="5"/>
      <c r="SD596" s="5"/>
      <c r="SE596" s="5"/>
      <c r="SF596" s="5"/>
      <c r="SG596" s="5"/>
      <c r="SH596" s="5"/>
      <c r="SI596" s="5"/>
      <c r="SJ596" s="5"/>
      <c r="SK596" s="5"/>
      <c r="SL596" s="5"/>
      <c r="SM596" s="5"/>
      <c r="SN596" s="5"/>
      <c r="SO596" s="5"/>
      <c r="SP596" s="5"/>
      <c r="SQ596" s="5"/>
      <c r="SR596" s="5"/>
      <c r="SS596" s="5"/>
      <c r="ST596" s="5"/>
      <c r="SU596" s="5"/>
      <c r="SV596" s="5"/>
      <c r="SW596" s="5"/>
      <c r="SX596" s="5"/>
      <c r="SY596" s="5"/>
      <c r="SZ596" s="5"/>
      <c r="TA596" s="5"/>
      <c r="TB596" s="5"/>
      <c r="TC596" s="5"/>
      <c r="TD596" s="5"/>
      <c r="TE596" s="5"/>
      <c r="TF596" s="5"/>
      <c r="TG596" s="5"/>
      <c r="TH596" s="5"/>
      <c r="TI596" s="5"/>
      <c r="TJ596" s="5"/>
      <c r="TK596" s="5"/>
      <c r="TL596" s="5"/>
      <c r="TM596" s="5"/>
      <c r="TN596" s="5"/>
      <c r="TO596" s="5"/>
      <c r="TP596" s="5"/>
      <c r="TQ596" s="5"/>
      <c r="TR596" s="5"/>
      <c r="TS596" s="5"/>
      <c r="TT596" s="5"/>
      <c r="TU596" s="5"/>
      <c r="TV596" s="5"/>
      <c r="TW596" s="5"/>
      <c r="TX596" s="5"/>
      <c r="TY596" s="5"/>
      <c r="TZ596" s="5"/>
      <c r="UA596" s="5"/>
      <c r="UB596" s="5"/>
      <c r="UC596" s="5"/>
      <c r="UD596" s="5"/>
      <c r="UE596" s="5"/>
      <c r="UF596" s="5"/>
      <c r="UG596" s="5"/>
      <c r="UH596" s="5"/>
      <c r="UI596" s="5"/>
      <c r="UJ596" s="5"/>
      <c r="UK596" s="5"/>
      <c r="UL596" s="5"/>
      <c r="UM596" s="5"/>
      <c r="UN596" s="5"/>
      <c r="UO596" s="5"/>
      <c r="UP596" s="5"/>
      <c r="UQ596" s="5"/>
      <c r="UR596" s="5"/>
      <c r="US596" s="5"/>
      <c r="UT596" s="5"/>
      <c r="UU596" s="5"/>
      <c r="UV596" s="5"/>
      <c r="UW596" s="5"/>
      <c r="UX596" s="5"/>
      <c r="UY596" s="5"/>
      <c r="UZ596" s="5"/>
      <c r="VA596" s="5"/>
      <c r="VB596" s="5"/>
      <c r="VC596" s="5"/>
      <c r="VD596" s="5"/>
      <c r="VE596" s="5"/>
      <c r="VF596" s="5"/>
      <c r="VG596" s="5"/>
      <c r="VH596" s="5"/>
      <c r="VI596" s="5"/>
      <c r="VJ596" s="5"/>
      <c r="VK596" s="5"/>
      <c r="VL596" s="5"/>
      <c r="VM596" s="5"/>
      <c r="VN596" s="5"/>
      <c r="VO596" s="5"/>
      <c r="VP596" s="5"/>
      <c r="VQ596" s="5"/>
      <c r="VR596" s="5"/>
      <c r="VS596" s="5"/>
      <c r="VT596" s="5"/>
      <c r="VU596" s="5"/>
      <c r="VV596" s="5"/>
      <c r="VW596" s="5"/>
      <c r="VX596" s="5"/>
      <c r="VY596" s="5"/>
      <c r="VZ596" s="5"/>
      <c r="WA596" s="5"/>
      <c r="WB596" s="5"/>
      <c r="WC596" s="5"/>
      <c r="WD596" s="5"/>
      <c r="WE596" s="5"/>
      <c r="WF596" s="5"/>
      <c r="WG596" s="5"/>
      <c r="WH596" s="5"/>
      <c r="WI596" s="5"/>
      <c r="WJ596" s="5"/>
      <c r="WK596" s="5"/>
      <c r="WL596" s="5"/>
      <c r="WM596" s="5"/>
      <c r="WN596" s="5"/>
      <c r="WO596" s="5"/>
      <c r="WP596" s="5"/>
      <c r="WQ596" s="5"/>
      <c r="WR596" s="5"/>
      <c r="WS596" s="5"/>
      <c r="WT596" s="5"/>
      <c r="WU596" s="5"/>
      <c r="WV596" s="5"/>
      <c r="WW596" s="5"/>
      <c r="WX596" s="5"/>
      <c r="WY596" s="5"/>
      <c r="WZ596" s="5"/>
      <c r="XA596" s="5"/>
      <c r="XB596" s="5"/>
      <c r="XC596" s="5"/>
      <c r="XD596" s="5"/>
      <c r="XE596" s="5"/>
      <c r="XF596" s="5"/>
      <c r="XG596" s="5"/>
      <c r="XH596" s="5"/>
      <c r="XI596" s="5"/>
      <c r="XJ596" s="5"/>
      <c r="XK596" s="5"/>
      <c r="XL596" s="5"/>
      <c r="XM596" s="5"/>
      <c r="XN596" s="5"/>
      <c r="XO596" s="5"/>
      <c r="XP596" s="5"/>
      <c r="XQ596" s="5"/>
      <c r="XR596" s="5"/>
      <c r="XS596" s="5"/>
      <c r="XT596" s="5"/>
      <c r="XU596" s="5"/>
      <c r="XV596" s="5"/>
      <c r="XW596" s="5"/>
      <c r="XX596" s="5"/>
      <c r="XY596" s="5"/>
      <c r="XZ596" s="5"/>
      <c r="YA596" s="5"/>
      <c r="YB596" s="5"/>
      <c r="YC596" s="5"/>
      <c r="YD596" s="5"/>
      <c r="YE596" s="5"/>
      <c r="YF596" s="5"/>
      <c r="YG596" s="5"/>
      <c r="YH596" s="5"/>
      <c r="YI596" s="5"/>
      <c r="YJ596" s="5"/>
      <c r="YK596" s="5"/>
      <c r="YL596" s="5"/>
      <c r="YM596" s="5"/>
      <c r="YN596" s="5"/>
      <c r="YO596" s="5"/>
      <c r="YP596" s="5"/>
      <c r="YQ596" s="5"/>
      <c r="YR596" s="5"/>
      <c r="YS596" s="5"/>
      <c r="YT596" s="5"/>
      <c r="YU596" s="5"/>
      <c r="YV596" s="5"/>
      <c r="YW596" s="5"/>
      <c r="YX596" s="5"/>
      <c r="YY596" s="5"/>
      <c r="YZ596" s="5"/>
      <c r="ZA596" s="5"/>
      <c r="ZB596" s="5"/>
      <c r="ZC596" s="5"/>
      <c r="ZD596" s="5"/>
      <c r="ZE596" s="5"/>
      <c r="ZF596" s="5"/>
      <c r="ZG596" s="5"/>
      <c r="ZH596" s="5"/>
      <c r="ZI596" s="5"/>
      <c r="ZJ596" s="5"/>
      <c r="ZK596" s="5"/>
      <c r="ZL596" s="5"/>
      <c r="ZM596" s="5"/>
      <c r="ZN596" s="5"/>
      <c r="ZO596" s="5"/>
      <c r="ZP596" s="5"/>
      <c r="ZQ596" s="5"/>
      <c r="ZR596" s="5"/>
      <c r="ZS596" s="5"/>
      <c r="ZT596" s="5"/>
      <c r="ZU596" s="5"/>
      <c r="ZV596" s="5"/>
      <c r="ZW596" s="5"/>
      <c r="ZX596" s="5"/>
      <c r="ZY596" s="5"/>
      <c r="ZZ596" s="5"/>
      <c r="AAA596" s="5"/>
      <c r="AAB596" s="5"/>
      <c r="AAC596" s="5"/>
      <c r="AAD596" s="5"/>
      <c r="AAE596" s="5"/>
      <c r="AAF596" s="5"/>
      <c r="AAG596" s="5"/>
      <c r="AAH596" s="5"/>
      <c r="AAI596" s="5"/>
      <c r="AAJ596" s="5"/>
      <c r="AAK596" s="5"/>
      <c r="AAL596" s="5"/>
      <c r="AAM596" s="5"/>
      <c r="AAN596" s="5"/>
      <c r="AAO596" s="5"/>
      <c r="AAP596" s="5"/>
      <c r="AAQ596" s="5"/>
      <c r="AAR596" s="5"/>
      <c r="AAS596" s="5"/>
      <c r="AAT596" s="5"/>
      <c r="AAU596" s="5"/>
      <c r="AAV596" s="5"/>
      <c r="AAW596" s="5"/>
      <c r="AAX596" s="5"/>
      <c r="AAY596" s="5"/>
      <c r="AAZ596" s="5"/>
      <c r="ABA596" s="5"/>
      <c r="ABB596" s="5"/>
      <c r="ABC596" s="5"/>
      <c r="ABD596" s="5"/>
      <c r="ABE596" s="5"/>
      <c r="ABF596" s="5"/>
      <c r="ABG596" s="5"/>
      <c r="ABH596" s="5"/>
      <c r="ABI596" s="5"/>
      <c r="ABJ596" s="5"/>
      <c r="ABK596" s="5"/>
      <c r="ABL596" s="5"/>
      <c r="ABM596" s="5"/>
      <c r="ABN596" s="5"/>
      <c r="ABO596" s="5"/>
      <c r="ABP596" s="5"/>
      <c r="ABQ596" s="5"/>
      <c r="ABR596" s="5"/>
      <c r="ABS596" s="5"/>
      <c r="ABT596" s="5"/>
      <c r="ABU596" s="5"/>
      <c r="ABV596" s="5"/>
      <c r="ABW596" s="5"/>
      <c r="ABX596" s="5"/>
      <c r="ABY596" s="5"/>
      <c r="ABZ596" s="5"/>
      <c r="ACA596" s="5"/>
      <c r="ACB596" s="5"/>
      <c r="ACC596" s="5"/>
      <c r="ACD596" s="5"/>
      <c r="ACE596" s="5"/>
      <c r="ACF596" s="5"/>
      <c r="ACG596" s="5"/>
      <c r="ACH596" s="5"/>
      <c r="ACI596" s="5"/>
      <c r="ACJ596" s="5"/>
      <c r="ACK596" s="5"/>
      <c r="ACL596" s="5"/>
      <c r="ACM596" s="5"/>
      <c r="ACN596" s="5"/>
      <c r="ACO596" s="5"/>
      <c r="ACP596" s="5"/>
      <c r="ACQ596" s="5"/>
      <c r="ACR596" s="5"/>
      <c r="ACS596" s="5"/>
      <c r="ACT596" s="5"/>
      <c r="ACU596" s="5"/>
      <c r="ACV596" s="5"/>
      <c r="ACW596" s="5"/>
      <c r="ACX596" s="5"/>
      <c r="ACY596" s="5"/>
      <c r="ACZ596" s="5"/>
      <c r="ADA596" s="5"/>
      <c r="ADB596" s="5"/>
      <c r="ADC596" s="5"/>
      <c r="ADD596" s="5"/>
      <c r="ADE596" s="5"/>
      <c r="ADF596" s="5"/>
      <c r="ADG596" s="5"/>
      <c r="ADH596" s="5"/>
      <c r="ADI596" s="5"/>
      <c r="ADJ596" s="5"/>
      <c r="ADK596" s="5"/>
      <c r="ADL596" s="5"/>
      <c r="ADM596" s="5"/>
      <c r="ADN596" s="5"/>
      <c r="ADO596" s="5"/>
      <c r="ADP596" s="5"/>
      <c r="ADQ596" s="5"/>
      <c r="ADR596" s="5"/>
      <c r="ADS596" s="5"/>
      <c r="ADT596" s="5"/>
      <c r="ADU596" s="5"/>
      <c r="ADV596" s="5"/>
      <c r="ADW596" s="5"/>
      <c r="ADX596" s="5"/>
      <c r="ADY596" s="5"/>
      <c r="ADZ596" s="5"/>
      <c r="AEA596" s="5"/>
      <c r="AEB596" s="5"/>
      <c r="AEC596" s="5"/>
      <c r="AED596" s="5"/>
      <c r="AEE596" s="5"/>
      <c r="AEF596" s="5"/>
      <c r="AEG596" s="5"/>
      <c r="AEH596" s="5"/>
      <c r="AEI596" s="5"/>
      <c r="AEJ596" s="5"/>
      <c r="AEK596" s="5"/>
      <c r="AEL596" s="5"/>
      <c r="AEM596" s="5"/>
      <c r="AEN596" s="5"/>
      <c r="AEO596" s="5"/>
      <c r="AEP596" s="5"/>
      <c r="AEQ596" s="5"/>
      <c r="AER596" s="5"/>
      <c r="AES596" s="5"/>
      <c r="AET596" s="5"/>
      <c r="AEU596" s="5"/>
      <c r="AEV596" s="5"/>
      <c r="AEW596" s="5"/>
      <c r="AEX596" s="5"/>
      <c r="AEY596" s="5"/>
      <c r="AEZ596" s="5"/>
      <c r="AFA596" s="5"/>
      <c r="AFB596" s="5"/>
      <c r="AFC596" s="5"/>
      <c r="AFD596" s="5"/>
      <c r="AFE596" s="5"/>
      <c r="AFF596" s="5"/>
      <c r="AFG596" s="5"/>
      <c r="AFH596" s="5"/>
      <c r="AFI596" s="5"/>
      <c r="AFJ596" s="5"/>
      <c r="AFK596" s="5"/>
      <c r="AFL596" s="5"/>
      <c r="AFM596" s="5"/>
      <c r="AFN596" s="5"/>
      <c r="AFO596" s="5"/>
      <c r="AFP596" s="5"/>
      <c r="AFQ596" s="5"/>
      <c r="AFR596" s="5"/>
      <c r="AFS596" s="5"/>
      <c r="AFT596" s="5"/>
      <c r="AFU596" s="5"/>
      <c r="AFV596" s="5"/>
      <c r="AFW596" s="5"/>
      <c r="AFX596" s="5"/>
      <c r="AFY596" s="5"/>
      <c r="AFZ596" s="5"/>
      <c r="AGA596" s="5"/>
      <c r="AGB596" s="5"/>
      <c r="AGC596" s="5"/>
      <c r="AGD596" s="5"/>
      <c r="AGE596" s="5"/>
      <c r="AGF596" s="5"/>
      <c r="AGG596" s="5"/>
      <c r="AGH596" s="5"/>
      <c r="AGI596" s="5"/>
      <c r="AGJ596" s="5"/>
      <c r="AGK596" s="5"/>
      <c r="AGL596" s="5"/>
      <c r="AGM596" s="5"/>
      <c r="AGN596" s="5"/>
      <c r="AGO596" s="5"/>
      <c r="AGP596" s="5"/>
      <c r="AGQ596" s="5"/>
      <c r="AGR596" s="5"/>
      <c r="AGS596" s="5"/>
      <c r="AGT596" s="5"/>
      <c r="AGU596" s="5"/>
      <c r="AGV596" s="5"/>
      <c r="AGW596" s="5"/>
      <c r="AGX596" s="5"/>
      <c r="AGY596" s="5"/>
      <c r="AGZ596" s="5"/>
      <c r="AHA596" s="5"/>
      <c r="AHB596" s="5"/>
      <c r="AHC596" s="5"/>
      <c r="AHD596" s="5"/>
      <c r="AHE596" s="5"/>
      <c r="AHF596" s="5"/>
      <c r="AHG596" s="5"/>
      <c r="AHH596" s="5"/>
      <c r="AHI596" s="5"/>
      <c r="AHJ596" s="5"/>
      <c r="AHK596" s="5"/>
      <c r="AHL596" s="5"/>
      <c r="AHM596" s="5"/>
      <c r="AHN596" s="5"/>
      <c r="AHO596" s="5"/>
      <c r="AHP596" s="5"/>
      <c r="AHQ596" s="5"/>
      <c r="AHR596" s="5"/>
      <c r="AHS596" s="5"/>
      <c r="AHT596" s="5"/>
      <c r="AHU596" s="5"/>
      <c r="AHV596" s="5"/>
      <c r="AHW596" s="5"/>
      <c r="AHX596" s="5"/>
      <c r="AHY596" s="5"/>
      <c r="AHZ596" s="5"/>
      <c r="AIA596" s="5"/>
      <c r="AIB596" s="5"/>
      <c r="AIC596" s="5"/>
      <c r="AID596" s="5"/>
      <c r="AIE596" s="5"/>
      <c r="AIF596" s="5"/>
      <c r="AIG596" s="5"/>
      <c r="AIH596" s="5"/>
      <c r="AII596" s="5"/>
      <c r="AIJ596" s="5"/>
      <c r="AIK596" s="5"/>
      <c r="AIL596" s="5"/>
      <c r="AIM596" s="5"/>
      <c r="AIN596" s="5"/>
      <c r="AIO596" s="5"/>
      <c r="AIP596" s="5"/>
      <c r="AIQ596" s="5"/>
      <c r="AIR596" s="5"/>
      <c r="AIS596" s="5"/>
      <c r="AIT596" s="5"/>
      <c r="AIU596" s="5"/>
      <c r="AIV596" s="5"/>
      <c r="AIW596" s="5"/>
      <c r="AIX596" s="5"/>
      <c r="AIY596" s="5"/>
      <c r="AIZ596" s="5"/>
      <c r="AJA596" s="5"/>
      <c r="AJB596" s="5"/>
      <c r="AJC596" s="5"/>
      <c r="AJD596" s="5"/>
      <c r="AJE596" s="5"/>
      <c r="AJF596" s="5"/>
      <c r="AJG596" s="5"/>
      <c r="AJH596" s="5"/>
      <c r="AJI596" s="5"/>
      <c r="AJJ596" s="5"/>
      <c r="AJK596" s="5"/>
      <c r="AJL596" s="5"/>
      <c r="AJM596" s="5"/>
      <c r="AJN596" s="5"/>
      <c r="AJO596" s="5"/>
      <c r="AJP596" s="5"/>
      <c r="AJQ596" s="5"/>
      <c r="AJR596" s="5"/>
      <c r="AJS596" s="5"/>
      <c r="AJT596" s="5"/>
      <c r="AJU596" s="5"/>
      <c r="AJV596" s="5"/>
      <c r="AJW596" s="5"/>
      <c r="AJX596" s="5"/>
      <c r="AJY596" s="5"/>
      <c r="AJZ596" s="5"/>
      <c r="AKA596" s="5"/>
      <c r="AKB596" s="5"/>
      <c r="AKC596" s="5"/>
      <c r="AKD596" s="5"/>
      <c r="AKE596" s="5"/>
      <c r="AKF596" s="5"/>
      <c r="AKG596" s="5"/>
      <c r="AKH596" s="5"/>
      <c r="AKI596" s="5"/>
      <c r="AKJ596" s="5"/>
      <c r="AKK596" s="5"/>
      <c r="AKL596" s="5"/>
      <c r="AKM596" s="5"/>
      <c r="AKN596" s="5"/>
      <c r="AKO596" s="5"/>
      <c r="AKP596" s="5"/>
      <c r="AKQ596" s="5"/>
      <c r="AKR596" s="5"/>
      <c r="AKS596" s="5"/>
      <c r="AKT596" s="5"/>
      <c r="AKU596" s="5"/>
      <c r="AKV596" s="5"/>
      <c r="AKW596" s="5"/>
      <c r="AKX596" s="5"/>
      <c r="AKY596" s="5"/>
      <c r="AKZ596" s="5"/>
      <c r="ALA596" s="5"/>
      <c r="ALB596" s="5"/>
      <c r="ALC596" s="5"/>
      <c r="ALD596" s="5"/>
      <c r="ALE596" s="5"/>
      <c r="ALF596" s="5"/>
      <c r="ALG596" s="5"/>
      <c r="ALH596" s="5"/>
      <c r="ALI596" s="5"/>
      <c r="ALJ596" s="5"/>
      <c r="ALK596" s="5"/>
      <c r="ALL596" s="5"/>
      <c r="ALM596" s="5"/>
      <c r="ALN596" s="5"/>
      <c r="ALO596" s="5"/>
      <c r="ALP596" s="5"/>
      <c r="ALQ596" s="5"/>
      <c r="ALR596" s="5"/>
      <c r="ALS596" s="5"/>
      <c r="ALT596" s="5"/>
      <c r="ALU596" s="5"/>
      <c r="ALV596" s="5"/>
      <c r="ALW596" s="5"/>
      <c r="ALX596" s="5"/>
      <c r="ALY596" s="5"/>
      <c r="ALZ596" s="5"/>
      <c r="AMA596" s="5"/>
      <c r="AMB596" s="5"/>
      <c r="AMC596" s="5"/>
      <c r="AMD596" s="5"/>
      <c r="AME596" s="5"/>
      <c r="AMF596" s="5"/>
      <c r="AMG596" s="5"/>
      <c r="AMH596" s="5"/>
      <c r="AMI596" s="5"/>
      <c r="AMJ596" s="5"/>
      <c r="AMK596" s="5"/>
    </row>
    <row r="597" spans="1:1025" s="172" customFormat="1" ht="28.5" customHeight="1">
      <c r="A597" s="263" t="s">
        <v>898</v>
      </c>
      <c r="B597" s="263"/>
      <c r="C597" s="263"/>
      <c r="D597" s="263"/>
      <c r="E597" s="263"/>
      <c r="F597" s="263"/>
      <c r="G597" s="263"/>
      <c r="H597" s="263"/>
      <c r="I597" s="263"/>
      <c r="J597" s="263"/>
      <c r="K597" s="263"/>
      <c r="L597" s="263"/>
      <c r="M597" s="263"/>
      <c r="N597" s="263"/>
      <c r="O597" s="263"/>
      <c r="P597" s="263"/>
      <c r="Q597" s="263"/>
      <c r="R597" s="263"/>
      <c r="S597" s="263"/>
      <c r="T597" s="263"/>
      <c r="U597" s="263"/>
      <c r="V597" s="18"/>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c r="BV597" s="5"/>
      <c r="BW597" s="5"/>
      <c r="BX597" s="5"/>
      <c r="BY597" s="5"/>
      <c r="BZ597" s="5"/>
      <c r="CA597" s="5"/>
      <c r="CB597" s="5"/>
      <c r="CC597" s="5"/>
      <c r="CD597" s="5"/>
      <c r="CE597" s="5"/>
      <c r="CF597" s="5"/>
      <c r="CG597" s="5"/>
      <c r="CH597" s="5"/>
      <c r="CI597" s="5"/>
      <c r="CJ597" s="5"/>
      <c r="CK597" s="5"/>
      <c r="CL597" s="5"/>
      <c r="CM597" s="5"/>
      <c r="CN597" s="5"/>
      <c r="CO597" s="5"/>
      <c r="CP597" s="5"/>
      <c r="CQ597" s="5"/>
      <c r="CR597" s="5"/>
      <c r="CS597" s="5"/>
      <c r="CT597" s="5"/>
      <c r="CU597" s="5"/>
      <c r="CV597" s="5"/>
      <c r="CW597" s="5"/>
      <c r="CX597" s="5"/>
      <c r="CY597" s="5"/>
      <c r="CZ597" s="5"/>
      <c r="DA597" s="5"/>
      <c r="DB597" s="5"/>
      <c r="DC597" s="5"/>
      <c r="DD597" s="5"/>
      <c r="DE597" s="5"/>
      <c r="DF597" s="5"/>
      <c r="DG597" s="5"/>
      <c r="DH597" s="5"/>
      <c r="DI597" s="5"/>
      <c r="DJ597" s="5"/>
      <c r="DK597" s="5"/>
      <c r="DL597" s="5"/>
      <c r="DM597" s="5"/>
      <c r="DN597" s="5"/>
      <c r="DO597" s="5"/>
      <c r="DP597" s="5"/>
      <c r="DQ597" s="5"/>
      <c r="DR597" s="5"/>
      <c r="DS597" s="5"/>
      <c r="DT597" s="5"/>
      <c r="DU597" s="5"/>
      <c r="DV597" s="5"/>
      <c r="DW597" s="5"/>
      <c r="DX597" s="5"/>
      <c r="DY597" s="5"/>
      <c r="DZ597" s="5"/>
      <c r="EA597" s="5"/>
      <c r="EB597" s="5"/>
      <c r="EC597" s="5"/>
      <c r="ED597" s="5"/>
      <c r="EE597" s="5"/>
      <c r="EF597" s="5"/>
      <c r="EG597" s="5"/>
      <c r="EH597" s="5"/>
      <c r="EI597" s="5"/>
      <c r="EJ597" s="5"/>
      <c r="EK597" s="5"/>
      <c r="EL597" s="5"/>
      <c r="EM597" s="5"/>
      <c r="EN597" s="5"/>
      <c r="EO597" s="5"/>
      <c r="EP597" s="5"/>
      <c r="EQ597" s="5"/>
      <c r="ER597" s="5"/>
      <c r="ES597" s="5"/>
      <c r="ET597" s="5"/>
      <c r="EU597" s="5"/>
      <c r="EV597" s="5"/>
      <c r="EW597" s="5"/>
      <c r="EX597" s="5"/>
      <c r="EY597" s="5"/>
      <c r="EZ597" s="5"/>
      <c r="FA597" s="5"/>
      <c r="FB597" s="5"/>
      <c r="FC597" s="5"/>
      <c r="FD597" s="5"/>
      <c r="FE597" s="5"/>
      <c r="FF597" s="5"/>
      <c r="FG597" s="5"/>
      <c r="FH597" s="5"/>
      <c r="FI597" s="5"/>
      <c r="FJ597" s="5"/>
      <c r="FK597" s="5"/>
      <c r="FL597" s="5"/>
      <c r="FM597" s="5"/>
      <c r="FN597" s="5"/>
      <c r="FO597" s="5"/>
      <c r="FP597" s="5"/>
      <c r="FQ597" s="5"/>
      <c r="FR597" s="5"/>
      <c r="FS597" s="5"/>
      <c r="FT597" s="5"/>
      <c r="FU597" s="5"/>
      <c r="FV597" s="5"/>
      <c r="FW597" s="5"/>
      <c r="FX597" s="5"/>
      <c r="FY597" s="5"/>
      <c r="FZ597" s="5"/>
      <c r="GA597" s="5"/>
      <c r="GB597" s="5"/>
      <c r="GC597" s="5"/>
      <c r="GD597" s="5"/>
      <c r="GE597" s="5"/>
      <c r="GF597" s="5"/>
      <c r="GG597" s="5"/>
      <c r="GH597" s="5"/>
      <c r="GI597" s="5"/>
      <c r="GJ597" s="5"/>
      <c r="GK597" s="5"/>
      <c r="GL597" s="5"/>
      <c r="GM597" s="5"/>
      <c r="GN597" s="5"/>
      <c r="GO597" s="5"/>
      <c r="GP597" s="5"/>
      <c r="GQ597" s="5"/>
      <c r="GR597" s="5"/>
      <c r="GS597" s="5"/>
      <c r="GT597" s="5"/>
      <c r="GU597" s="5"/>
      <c r="GV597" s="5"/>
      <c r="GW597" s="5"/>
      <c r="GX597" s="5"/>
      <c r="GY597" s="5"/>
      <c r="GZ597" s="5"/>
      <c r="HA597" s="5"/>
      <c r="HB597" s="5"/>
      <c r="HC597" s="5"/>
      <c r="HD597" s="5"/>
      <c r="HE597" s="5"/>
      <c r="HF597" s="5"/>
      <c r="HG597" s="5"/>
      <c r="HH597" s="5"/>
      <c r="HI597" s="5"/>
      <c r="HJ597" s="5"/>
      <c r="HK597" s="5"/>
      <c r="HL597" s="5"/>
      <c r="HM597" s="5"/>
      <c r="HN597" s="5"/>
      <c r="HO597" s="5"/>
      <c r="HP597" s="5"/>
      <c r="HQ597" s="5"/>
      <c r="HR597" s="5"/>
      <c r="HS597" s="5"/>
      <c r="HT597" s="5"/>
      <c r="HU597" s="5"/>
      <c r="HV597" s="5"/>
      <c r="HW597" s="5"/>
      <c r="HX597" s="5"/>
      <c r="HY597" s="5"/>
      <c r="HZ597" s="5"/>
      <c r="IA597" s="5"/>
      <c r="IB597" s="5"/>
      <c r="IC597" s="5"/>
      <c r="ID597" s="5"/>
      <c r="IE597" s="5"/>
      <c r="IF597" s="5"/>
      <c r="IG597" s="5"/>
      <c r="IH597" s="5"/>
      <c r="II597" s="5"/>
      <c r="IJ597" s="5"/>
      <c r="IK597" s="5"/>
      <c r="IL597" s="5"/>
      <c r="IM597" s="5"/>
      <c r="IN597" s="5"/>
      <c r="IO597" s="5"/>
      <c r="IP597" s="5"/>
      <c r="IQ597" s="5"/>
      <c r="IR597" s="5"/>
      <c r="IS597" s="5"/>
      <c r="IT597" s="5"/>
      <c r="IU597" s="5"/>
      <c r="IV597" s="5"/>
      <c r="IW597" s="5"/>
      <c r="IX597" s="5"/>
      <c r="IY597" s="5"/>
      <c r="IZ597" s="5"/>
      <c r="JA597" s="5"/>
      <c r="JB597" s="5"/>
      <c r="JC597" s="5"/>
      <c r="JD597" s="5"/>
      <c r="JE597" s="5"/>
      <c r="JF597" s="5"/>
      <c r="JG597" s="5"/>
      <c r="JH597" s="5"/>
      <c r="JI597" s="5"/>
      <c r="JJ597" s="5"/>
      <c r="JK597" s="5"/>
      <c r="JL597" s="5"/>
      <c r="JM597" s="5"/>
      <c r="JN597" s="5"/>
      <c r="JO597" s="5"/>
      <c r="JP597" s="5"/>
      <c r="JQ597" s="5"/>
      <c r="JR597" s="5"/>
      <c r="JS597" s="5"/>
      <c r="JT597" s="5"/>
      <c r="JU597" s="5"/>
      <c r="JV597" s="5"/>
      <c r="JW597" s="5"/>
      <c r="JX597" s="5"/>
      <c r="JY597" s="5"/>
      <c r="JZ597" s="5"/>
      <c r="KA597" s="5"/>
      <c r="KB597" s="5"/>
      <c r="KC597" s="5"/>
      <c r="KD597" s="5"/>
      <c r="KE597" s="5"/>
      <c r="KF597" s="5"/>
      <c r="KG597" s="5"/>
      <c r="KH597" s="5"/>
      <c r="KI597" s="5"/>
      <c r="KJ597" s="5"/>
      <c r="KK597" s="5"/>
      <c r="KL597" s="5"/>
      <c r="KM597" s="5"/>
      <c r="KN597" s="5"/>
      <c r="KO597" s="5"/>
      <c r="KP597" s="5"/>
      <c r="KQ597" s="5"/>
      <c r="KR597" s="5"/>
      <c r="KS597" s="5"/>
      <c r="KT597" s="5"/>
      <c r="KU597" s="5"/>
      <c r="KV597" s="5"/>
      <c r="KW597" s="5"/>
      <c r="KX597" s="5"/>
      <c r="KY597" s="5"/>
      <c r="KZ597" s="5"/>
      <c r="LA597" s="5"/>
      <c r="LB597" s="5"/>
      <c r="LC597" s="5"/>
      <c r="LD597" s="5"/>
      <c r="LE597" s="5"/>
      <c r="LF597" s="5"/>
      <c r="LG597" s="5"/>
      <c r="LH597" s="5"/>
      <c r="LI597" s="5"/>
      <c r="LJ597" s="5"/>
      <c r="LK597" s="5"/>
      <c r="LL597" s="5"/>
      <c r="LM597" s="5"/>
      <c r="LN597" s="5"/>
      <c r="LO597" s="5"/>
      <c r="LP597" s="5"/>
      <c r="LQ597" s="5"/>
      <c r="LR597" s="5"/>
      <c r="LS597" s="5"/>
      <c r="LT597" s="5"/>
      <c r="LU597" s="5"/>
      <c r="LV597" s="5"/>
      <c r="LW597" s="5"/>
      <c r="LX597" s="5"/>
      <c r="LY597" s="5"/>
      <c r="LZ597" s="5"/>
      <c r="MA597" s="5"/>
      <c r="MB597" s="5"/>
      <c r="MC597" s="5"/>
      <c r="MD597" s="5"/>
      <c r="ME597" s="5"/>
      <c r="MF597" s="5"/>
      <c r="MG597" s="5"/>
      <c r="MH597" s="5"/>
      <c r="MI597" s="5"/>
      <c r="MJ597" s="5"/>
      <c r="MK597" s="5"/>
      <c r="ML597" s="5"/>
      <c r="MM597" s="5"/>
      <c r="MN597" s="5"/>
      <c r="MO597" s="5"/>
      <c r="MP597" s="5"/>
      <c r="MQ597" s="5"/>
      <c r="MR597" s="5"/>
      <c r="MS597" s="5"/>
      <c r="MT597" s="5"/>
      <c r="MU597" s="5"/>
      <c r="MV597" s="5"/>
      <c r="MW597" s="5"/>
      <c r="MX597" s="5"/>
      <c r="MY597" s="5"/>
      <c r="MZ597" s="5"/>
      <c r="NA597" s="5"/>
      <c r="NB597" s="5"/>
      <c r="NC597" s="5"/>
      <c r="ND597" s="5"/>
      <c r="NE597" s="5"/>
      <c r="NF597" s="5"/>
      <c r="NG597" s="5"/>
      <c r="NH597" s="5"/>
      <c r="NI597" s="5"/>
      <c r="NJ597" s="5"/>
      <c r="NK597" s="5"/>
      <c r="NL597" s="5"/>
      <c r="NM597" s="5"/>
      <c r="NN597" s="5"/>
      <c r="NO597" s="5"/>
      <c r="NP597" s="5"/>
      <c r="NQ597" s="5"/>
      <c r="NR597" s="5"/>
      <c r="NS597" s="5"/>
      <c r="NT597" s="5"/>
      <c r="NU597" s="5"/>
      <c r="NV597" s="5"/>
      <c r="NW597" s="5"/>
      <c r="NX597" s="5"/>
      <c r="NY597" s="5"/>
      <c r="NZ597" s="5"/>
      <c r="OA597" s="5"/>
      <c r="OB597" s="5"/>
      <c r="OC597" s="5"/>
      <c r="OD597" s="5"/>
      <c r="OE597" s="5"/>
      <c r="OF597" s="5"/>
      <c r="OG597" s="5"/>
      <c r="OH597" s="5"/>
      <c r="OI597" s="5"/>
      <c r="OJ597" s="5"/>
      <c r="OK597" s="5"/>
      <c r="OL597" s="5"/>
      <c r="OM597" s="5"/>
      <c r="ON597" s="5"/>
      <c r="OO597" s="5"/>
      <c r="OP597" s="5"/>
      <c r="OQ597" s="5"/>
      <c r="OR597" s="5"/>
      <c r="OS597" s="5"/>
      <c r="OT597" s="5"/>
      <c r="OU597" s="5"/>
      <c r="OV597" s="5"/>
      <c r="OW597" s="5"/>
      <c r="OX597" s="5"/>
      <c r="OY597" s="5"/>
      <c r="OZ597" s="5"/>
      <c r="PA597" s="5"/>
      <c r="PB597" s="5"/>
      <c r="PC597" s="5"/>
      <c r="PD597" s="5"/>
      <c r="PE597" s="5"/>
      <c r="PF597" s="5"/>
      <c r="PG597" s="5"/>
      <c r="PH597" s="5"/>
      <c r="PI597" s="5"/>
      <c r="PJ597" s="5"/>
      <c r="PK597" s="5"/>
      <c r="PL597" s="5"/>
      <c r="PM597" s="5"/>
      <c r="PN597" s="5"/>
      <c r="PO597" s="5"/>
      <c r="PP597" s="5"/>
      <c r="PQ597" s="5"/>
      <c r="PR597" s="5"/>
      <c r="PS597" s="5"/>
      <c r="PT597" s="5"/>
      <c r="PU597" s="5"/>
      <c r="PV597" s="5"/>
      <c r="PW597" s="5"/>
      <c r="PX597" s="5"/>
      <c r="PY597" s="5"/>
      <c r="PZ597" s="5"/>
      <c r="QA597" s="5"/>
      <c r="QB597" s="5"/>
      <c r="QC597" s="5"/>
      <c r="QD597" s="5"/>
      <c r="QE597" s="5"/>
      <c r="QF597" s="5"/>
      <c r="QG597" s="5"/>
      <c r="QH597" s="5"/>
      <c r="QI597" s="5"/>
      <c r="QJ597" s="5"/>
      <c r="QK597" s="5"/>
      <c r="QL597" s="5"/>
      <c r="QM597" s="5"/>
      <c r="QN597" s="5"/>
      <c r="QO597" s="5"/>
      <c r="QP597" s="5"/>
      <c r="QQ597" s="5"/>
      <c r="QR597" s="5"/>
      <c r="QS597" s="5"/>
      <c r="QT597" s="5"/>
      <c r="QU597" s="5"/>
      <c r="QV597" s="5"/>
      <c r="QW597" s="5"/>
      <c r="QX597" s="5"/>
      <c r="QY597" s="5"/>
      <c r="QZ597" s="5"/>
      <c r="RA597" s="5"/>
      <c r="RB597" s="5"/>
      <c r="RC597" s="5"/>
      <c r="RD597" s="5"/>
      <c r="RE597" s="5"/>
      <c r="RF597" s="5"/>
      <c r="RG597" s="5"/>
      <c r="RH597" s="5"/>
      <c r="RI597" s="5"/>
      <c r="RJ597" s="5"/>
      <c r="RK597" s="5"/>
      <c r="RL597" s="5"/>
      <c r="RM597" s="5"/>
      <c r="RN597" s="5"/>
      <c r="RO597" s="5"/>
      <c r="RP597" s="5"/>
      <c r="RQ597" s="5"/>
      <c r="RR597" s="5"/>
      <c r="RS597" s="5"/>
      <c r="RT597" s="5"/>
      <c r="RU597" s="5"/>
      <c r="RV597" s="5"/>
      <c r="RW597" s="5"/>
      <c r="RX597" s="5"/>
      <c r="RY597" s="5"/>
      <c r="RZ597" s="5"/>
      <c r="SA597" s="5"/>
      <c r="SB597" s="5"/>
      <c r="SC597" s="5"/>
      <c r="SD597" s="5"/>
      <c r="SE597" s="5"/>
      <c r="SF597" s="5"/>
      <c r="SG597" s="5"/>
      <c r="SH597" s="5"/>
      <c r="SI597" s="5"/>
      <c r="SJ597" s="5"/>
      <c r="SK597" s="5"/>
      <c r="SL597" s="5"/>
      <c r="SM597" s="5"/>
      <c r="SN597" s="5"/>
      <c r="SO597" s="5"/>
      <c r="SP597" s="5"/>
      <c r="SQ597" s="5"/>
      <c r="SR597" s="5"/>
      <c r="SS597" s="5"/>
      <c r="ST597" s="5"/>
      <c r="SU597" s="5"/>
      <c r="SV597" s="5"/>
      <c r="SW597" s="5"/>
      <c r="SX597" s="5"/>
      <c r="SY597" s="5"/>
      <c r="SZ597" s="5"/>
      <c r="TA597" s="5"/>
      <c r="TB597" s="5"/>
      <c r="TC597" s="5"/>
      <c r="TD597" s="5"/>
      <c r="TE597" s="5"/>
      <c r="TF597" s="5"/>
      <c r="TG597" s="5"/>
      <c r="TH597" s="5"/>
      <c r="TI597" s="5"/>
      <c r="TJ597" s="5"/>
      <c r="TK597" s="5"/>
      <c r="TL597" s="5"/>
      <c r="TM597" s="5"/>
      <c r="TN597" s="5"/>
      <c r="TO597" s="5"/>
      <c r="TP597" s="5"/>
      <c r="TQ597" s="5"/>
      <c r="TR597" s="5"/>
      <c r="TS597" s="5"/>
      <c r="TT597" s="5"/>
      <c r="TU597" s="5"/>
      <c r="TV597" s="5"/>
      <c r="TW597" s="5"/>
      <c r="TX597" s="5"/>
      <c r="TY597" s="5"/>
      <c r="TZ597" s="5"/>
      <c r="UA597" s="5"/>
      <c r="UB597" s="5"/>
      <c r="UC597" s="5"/>
      <c r="UD597" s="5"/>
      <c r="UE597" s="5"/>
      <c r="UF597" s="5"/>
      <c r="UG597" s="5"/>
      <c r="UH597" s="5"/>
      <c r="UI597" s="5"/>
      <c r="UJ597" s="5"/>
      <c r="UK597" s="5"/>
      <c r="UL597" s="5"/>
      <c r="UM597" s="5"/>
      <c r="UN597" s="5"/>
      <c r="UO597" s="5"/>
      <c r="UP597" s="5"/>
      <c r="UQ597" s="5"/>
      <c r="UR597" s="5"/>
      <c r="US597" s="5"/>
      <c r="UT597" s="5"/>
      <c r="UU597" s="5"/>
      <c r="UV597" s="5"/>
      <c r="UW597" s="5"/>
      <c r="UX597" s="5"/>
      <c r="UY597" s="5"/>
      <c r="UZ597" s="5"/>
      <c r="VA597" s="5"/>
      <c r="VB597" s="5"/>
      <c r="VC597" s="5"/>
      <c r="VD597" s="5"/>
      <c r="VE597" s="5"/>
      <c r="VF597" s="5"/>
      <c r="VG597" s="5"/>
      <c r="VH597" s="5"/>
      <c r="VI597" s="5"/>
      <c r="VJ597" s="5"/>
      <c r="VK597" s="5"/>
      <c r="VL597" s="5"/>
      <c r="VM597" s="5"/>
      <c r="VN597" s="5"/>
      <c r="VO597" s="5"/>
      <c r="VP597" s="5"/>
      <c r="VQ597" s="5"/>
      <c r="VR597" s="5"/>
      <c r="VS597" s="5"/>
      <c r="VT597" s="5"/>
      <c r="VU597" s="5"/>
      <c r="VV597" s="5"/>
      <c r="VW597" s="5"/>
      <c r="VX597" s="5"/>
      <c r="VY597" s="5"/>
      <c r="VZ597" s="5"/>
      <c r="WA597" s="5"/>
      <c r="WB597" s="5"/>
      <c r="WC597" s="5"/>
      <c r="WD597" s="5"/>
      <c r="WE597" s="5"/>
      <c r="WF597" s="5"/>
      <c r="WG597" s="5"/>
      <c r="WH597" s="5"/>
      <c r="WI597" s="5"/>
      <c r="WJ597" s="5"/>
      <c r="WK597" s="5"/>
      <c r="WL597" s="5"/>
      <c r="WM597" s="5"/>
      <c r="WN597" s="5"/>
      <c r="WO597" s="5"/>
      <c r="WP597" s="5"/>
      <c r="WQ597" s="5"/>
      <c r="WR597" s="5"/>
      <c r="WS597" s="5"/>
      <c r="WT597" s="5"/>
      <c r="WU597" s="5"/>
      <c r="WV597" s="5"/>
      <c r="WW597" s="5"/>
      <c r="WX597" s="5"/>
      <c r="WY597" s="5"/>
      <c r="WZ597" s="5"/>
      <c r="XA597" s="5"/>
      <c r="XB597" s="5"/>
      <c r="XC597" s="5"/>
      <c r="XD597" s="5"/>
      <c r="XE597" s="5"/>
      <c r="XF597" s="5"/>
      <c r="XG597" s="5"/>
      <c r="XH597" s="5"/>
      <c r="XI597" s="5"/>
      <c r="XJ597" s="5"/>
      <c r="XK597" s="5"/>
      <c r="XL597" s="5"/>
      <c r="XM597" s="5"/>
      <c r="XN597" s="5"/>
      <c r="XO597" s="5"/>
      <c r="XP597" s="5"/>
      <c r="XQ597" s="5"/>
      <c r="XR597" s="5"/>
      <c r="XS597" s="5"/>
      <c r="XT597" s="5"/>
      <c r="XU597" s="5"/>
      <c r="XV597" s="5"/>
      <c r="XW597" s="5"/>
      <c r="XX597" s="5"/>
      <c r="XY597" s="5"/>
      <c r="XZ597" s="5"/>
      <c r="YA597" s="5"/>
      <c r="YB597" s="5"/>
      <c r="YC597" s="5"/>
      <c r="YD597" s="5"/>
      <c r="YE597" s="5"/>
      <c r="YF597" s="5"/>
      <c r="YG597" s="5"/>
      <c r="YH597" s="5"/>
      <c r="YI597" s="5"/>
      <c r="YJ597" s="5"/>
      <c r="YK597" s="5"/>
      <c r="YL597" s="5"/>
      <c r="YM597" s="5"/>
      <c r="YN597" s="5"/>
      <c r="YO597" s="5"/>
      <c r="YP597" s="5"/>
      <c r="YQ597" s="5"/>
      <c r="YR597" s="5"/>
      <c r="YS597" s="5"/>
      <c r="YT597" s="5"/>
      <c r="YU597" s="5"/>
      <c r="YV597" s="5"/>
      <c r="YW597" s="5"/>
      <c r="YX597" s="5"/>
      <c r="YY597" s="5"/>
      <c r="YZ597" s="5"/>
      <c r="ZA597" s="5"/>
      <c r="ZB597" s="5"/>
      <c r="ZC597" s="5"/>
      <c r="ZD597" s="5"/>
      <c r="ZE597" s="5"/>
      <c r="ZF597" s="5"/>
      <c r="ZG597" s="5"/>
      <c r="ZH597" s="5"/>
      <c r="ZI597" s="5"/>
      <c r="ZJ597" s="5"/>
      <c r="ZK597" s="5"/>
      <c r="ZL597" s="5"/>
      <c r="ZM597" s="5"/>
      <c r="ZN597" s="5"/>
      <c r="ZO597" s="5"/>
      <c r="ZP597" s="5"/>
      <c r="ZQ597" s="5"/>
      <c r="ZR597" s="5"/>
      <c r="ZS597" s="5"/>
      <c r="ZT597" s="5"/>
      <c r="ZU597" s="5"/>
      <c r="ZV597" s="5"/>
      <c r="ZW597" s="5"/>
      <c r="ZX597" s="5"/>
      <c r="ZY597" s="5"/>
      <c r="ZZ597" s="5"/>
      <c r="AAA597" s="5"/>
      <c r="AAB597" s="5"/>
      <c r="AAC597" s="5"/>
      <c r="AAD597" s="5"/>
      <c r="AAE597" s="5"/>
      <c r="AAF597" s="5"/>
      <c r="AAG597" s="5"/>
      <c r="AAH597" s="5"/>
      <c r="AAI597" s="5"/>
      <c r="AAJ597" s="5"/>
      <c r="AAK597" s="5"/>
      <c r="AAL597" s="5"/>
      <c r="AAM597" s="5"/>
      <c r="AAN597" s="5"/>
      <c r="AAO597" s="5"/>
      <c r="AAP597" s="5"/>
      <c r="AAQ597" s="5"/>
      <c r="AAR597" s="5"/>
      <c r="AAS597" s="5"/>
      <c r="AAT597" s="5"/>
      <c r="AAU597" s="5"/>
      <c r="AAV597" s="5"/>
      <c r="AAW597" s="5"/>
      <c r="AAX597" s="5"/>
      <c r="AAY597" s="5"/>
      <c r="AAZ597" s="5"/>
      <c r="ABA597" s="5"/>
      <c r="ABB597" s="5"/>
      <c r="ABC597" s="5"/>
      <c r="ABD597" s="5"/>
      <c r="ABE597" s="5"/>
      <c r="ABF597" s="5"/>
      <c r="ABG597" s="5"/>
      <c r="ABH597" s="5"/>
      <c r="ABI597" s="5"/>
      <c r="ABJ597" s="5"/>
      <c r="ABK597" s="5"/>
      <c r="ABL597" s="5"/>
      <c r="ABM597" s="5"/>
      <c r="ABN597" s="5"/>
      <c r="ABO597" s="5"/>
      <c r="ABP597" s="5"/>
      <c r="ABQ597" s="5"/>
      <c r="ABR597" s="5"/>
      <c r="ABS597" s="5"/>
      <c r="ABT597" s="5"/>
      <c r="ABU597" s="5"/>
      <c r="ABV597" s="5"/>
      <c r="ABW597" s="5"/>
      <c r="ABX597" s="5"/>
      <c r="ABY597" s="5"/>
      <c r="ABZ597" s="5"/>
      <c r="ACA597" s="5"/>
      <c r="ACB597" s="5"/>
      <c r="ACC597" s="5"/>
      <c r="ACD597" s="5"/>
      <c r="ACE597" s="5"/>
      <c r="ACF597" s="5"/>
      <c r="ACG597" s="5"/>
      <c r="ACH597" s="5"/>
      <c r="ACI597" s="5"/>
      <c r="ACJ597" s="5"/>
      <c r="ACK597" s="5"/>
      <c r="ACL597" s="5"/>
      <c r="ACM597" s="5"/>
      <c r="ACN597" s="5"/>
      <c r="ACO597" s="5"/>
      <c r="ACP597" s="5"/>
      <c r="ACQ597" s="5"/>
      <c r="ACR597" s="5"/>
      <c r="ACS597" s="5"/>
      <c r="ACT597" s="5"/>
      <c r="ACU597" s="5"/>
      <c r="ACV597" s="5"/>
      <c r="ACW597" s="5"/>
      <c r="ACX597" s="5"/>
      <c r="ACY597" s="5"/>
      <c r="ACZ597" s="5"/>
      <c r="ADA597" s="5"/>
      <c r="ADB597" s="5"/>
      <c r="ADC597" s="5"/>
      <c r="ADD597" s="5"/>
      <c r="ADE597" s="5"/>
      <c r="ADF597" s="5"/>
      <c r="ADG597" s="5"/>
      <c r="ADH597" s="5"/>
      <c r="ADI597" s="5"/>
      <c r="ADJ597" s="5"/>
      <c r="ADK597" s="5"/>
      <c r="ADL597" s="5"/>
      <c r="ADM597" s="5"/>
      <c r="ADN597" s="5"/>
      <c r="ADO597" s="5"/>
      <c r="ADP597" s="5"/>
      <c r="ADQ597" s="5"/>
      <c r="ADR597" s="5"/>
      <c r="ADS597" s="5"/>
      <c r="ADT597" s="5"/>
      <c r="ADU597" s="5"/>
      <c r="ADV597" s="5"/>
      <c r="ADW597" s="5"/>
      <c r="ADX597" s="5"/>
      <c r="ADY597" s="5"/>
      <c r="ADZ597" s="5"/>
      <c r="AEA597" s="5"/>
      <c r="AEB597" s="5"/>
      <c r="AEC597" s="5"/>
      <c r="AED597" s="5"/>
      <c r="AEE597" s="5"/>
      <c r="AEF597" s="5"/>
      <c r="AEG597" s="5"/>
      <c r="AEH597" s="5"/>
      <c r="AEI597" s="5"/>
      <c r="AEJ597" s="5"/>
      <c r="AEK597" s="5"/>
      <c r="AEL597" s="5"/>
      <c r="AEM597" s="5"/>
      <c r="AEN597" s="5"/>
      <c r="AEO597" s="5"/>
      <c r="AEP597" s="5"/>
      <c r="AEQ597" s="5"/>
      <c r="AER597" s="5"/>
      <c r="AES597" s="5"/>
      <c r="AET597" s="5"/>
      <c r="AEU597" s="5"/>
      <c r="AEV597" s="5"/>
      <c r="AEW597" s="5"/>
      <c r="AEX597" s="5"/>
      <c r="AEY597" s="5"/>
      <c r="AEZ597" s="5"/>
      <c r="AFA597" s="5"/>
      <c r="AFB597" s="5"/>
      <c r="AFC597" s="5"/>
      <c r="AFD597" s="5"/>
      <c r="AFE597" s="5"/>
      <c r="AFF597" s="5"/>
      <c r="AFG597" s="5"/>
      <c r="AFH597" s="5"/>
      <c r="AFI597" s="5"/>
      <c r="AFJ597" s="5"/>
      <c r="AFK597" s="5"/>
      <c r="AFL597" s="5"/>
      <c r="AFM597" s="5"/>
      <c r="AFN597" s="5"/>
      <c r="AFO597" s="5"/>
      <c r="AFP597" s="5"/>
      <c r="AFQ597" s="5"/>
      <c r="AFR597" s="5"/>
      <c r="AFS597" s="5"/>
      <c r="AFT597" s="5"/>
      <c r="AFU597" s="5"/>
      <c r="AFV597" s="5"/>
      <c r="AFW597" s="5"/>
      <c r="AFX597" s="5"/>
      <c r="AFY597" s="5"/>
      <c r="AFZ597" s="5"/>
      <c r="AGA597" s="5"/>
      <c r="AGB597" s="5"/>
      <c r="AGC597" s="5"/>
      <c r="AGD597" s="5"/>
      <c r="AGE597" s="5"/>
      <c r="AGF597" s="5"/>
      <c r="AGG597" s="5"/>
      <c r="AGH597" s="5"/>
      <c r="AGI597" s="5"/>
      <c r="AGJ597" s="5"/>
      <c r="AGK597" s="5"/>
      <c r="AGL597" s="5"/>
      <c r="AGM597" s="5"/>
      <c r="AGN597" s="5"/>
      <c r="AGO597" s="5"/>
      <c r="AGP597" s="5"/>
      <c r="AGQ597" s="5"/>
      <c r="AGR597" s="5"/>
      <c r="AGS597" s="5"/>
      <c r="AGT597" s="5"/>
      <c r="AGU597" s="5"/>
      <c r="AGV597" s="5"/>
      <c r="AGW597" s="5"/>
      <c r="AGX597" s="5"/>
      <c r="AGY597" s="5"/>
      <c r="AGZ597" s="5"/>
      <c r="AHA597" s="5"/>
      <c r="AHB597" s="5"/>
      <c r="AHC597" s="5"/>
      <c r="AHD597" s="5"/>
      <c r="AHE597" s="5"/>
      <c r="AHF597" s="5"/>
      <c r="AHG597" s="5"/>
      <c r="AHH597" s="5"/>
      <c r="AHI597" s="5"/>
      <c r="AHJ597" s="5"/>
      <c r="AHK597" s="5"/>
      <c r="AHL597" s="5"/>
      <c r="AHM597" s="5"/>
      <c r="AHN597" s="5"/>
      <c r="AHO597" s="5"/>
      <c r="AHP597" s="5"/>
      <c r="AHQ597" s="5"/>
      <c r="AHR597" s="5"/>
      <c r="AHS597" s="5"/>
      <c r="AHT597" s="5"/>
      <c r="AHU597" s="5"/>
      <c r="AHV597" s="5"/>
      <c r="AHW597" s="5"/>
      <c r="AHX597" s="5"/>
      <c r="AHY597" s="5"/>
      <c r="AHZ597" s="5"/>
      <c r="AIA597" s="5"/>
      <c r="AIB597" s="5"/>
      <c r="AIC597" s="5"/>
      <c r="AID597" s="5"/>
      <c r="AIE597" s="5"/>
      <c r="AIF597" s="5"/>
      <c r="AIG597" s="5"/>
      <c r="AIH597" s="5"/>
      <c r="AII597" s="5"/>
      <c r="AIJ597" s="5"/>
      <c r="AIK597" s="5"/>
      <c r="AIL597" s="5"/>
      <c r="AIM597" s="5"/>
      <c r="AIN597" s="5"/>
      <c r="AIO597" s="5"/>
      <c r="AIP597" s="5"/>
      <c r="AIQ597" s="5"/>
      <c r="AIR597" s="5"/>
      <c r="AIS597" s="5"/>
      <c r="AIT597" s="5"/>
      <c r="AIU597" s="5"/>
      <c r="AIV597" s="5"/>
      <c r="AIW597" s="5"/>
      <c r="AIX597" s="5"/>
      <c r="AIY597" s="5"/>
      <c r="AIZ597" s="5"/>
      <c r="AJA597" s="5"/>
      <c r="AJB597" s="5"/>
      <c r="AJC597" s="5"/>
      <c r="AJD597" s="5"/>
      <c r="AJE597" s="5"/>
      <c r="AJF597" s="5"/>
      <c r="AJG597" s="5"/>
      <c r="AJH597" s="5"/>
      <c r="AJI597" s="5"/>
      <c r="AJJ597" s="5"/>
      <c r="AJK597" s="5"/>
      <c r="AJL597" s="5"/>
      <c r="AJM597" s="5"/>
      <c r="AJN597" s="5"/>
      <c r="AJO597" s="5"/>
      <c r="AJP597" s="5"/>
      <c r="AJQ597" s="5"/>
      <c r="AJR597" s="5"/>
      <c r="AJS597" s="5"/>
      <c r="AJT597" s="5"/>
      <c r="AJU597" s="5"/>
      <c r="AJV597" s="5"/>
      <c r="AJW597" s="5"/>
      <c r="AJX597" s="5"/>
      <c r="AJY597" s="5"/>
      <c r="AJZ597" s="5"/>
      <c r="AKA597" s="5"/>
      <c r="AKB597" s="5"/>
      <c r="AKC597" s="5"/>
      <c r="AKD597" s="5"/>
      <c r="AKE597" s="5"/>
      <c r="AKF597" s="5"/>
      <c r="AKG597" s="5"/>
      <c r="AKH597" s="5"/>
      <c r="AKI597" s="5"/>
      <c r="AKJ597" s="5"/>
      <c r="AKK597" s="5"/>
      <c r="AKL597" s="5"/>
      <c r="AKM597" s="5"/>
      <c r="AKN597" s="5"/>
      <c r="AKO597" s="5"/>
      <c r="AKP597" s="5"/>
      <c r="AKQ597" s="5"/>
      <c r="AKR597" s="5"/>
      <c r="AKS597" s="5"/>
      <c r="AKT597" s="5"/>
      <c r="AKU597" s="5"/>
      <c r="AKV597" s="5"/>
      <c r="AKW597" s="5"/>
      <c r="AKX597" s="5"/>
      <c r="AKY597" s="5"/>
      <c r="AKZ597" s="5"/>
      <c r="ALA597" s="5"/>
      <c r="ALB597" s="5"/>
      <c r="ALC597" s="5"/>
      <c r="ALD597" s="5"/>
      <c r="ALE597" s="5"/>
      <c r="ALF597" s="5"/>
      <c r="ALG597" s="5"/>
      <c r="ALH597" s="5"/>
      <c r="ALI597" s="5"/>
      <c r="ALJ597" s="5"/>
      <c r="ALK597" s="5"/>
      <c r="ALL597" s="5"/>
      <c r="ALM597" s="5"/>
      <c r="ALN597" s="5"/>
      <c r="ALO597" s="5"/>
      <c r="ALP597" s="5"/>
      <c r="ALQ597" s="5"/>
      <c r="ALR597" s="5"/>
      <c r="ALS597" s="5"/>
      <c r="ALT597" s="5"/>
      <c r="ALU597" s="5"/>
      <c r="ALV597" s="5"/>
      <c r="ALW597" s="5"/>
      <c r="ALX597" s="5"/>
      <c r="ALY597" s="5"/>
      <c r="ALZ597" s="5"/>
      <c r="AMA597" s="5"/>
      <c r="AMB597" s="5"/>
      <c r="AMC597" s="5"/>
      <c r="AMD597" s="5"/>
      <c r="AME597" s="5"/>
      <c r="AMF597" s="5"/>
      <c r="AMG597" s="5"/>
      <c r="AMH597" s="5"/>
      <c r="AMI597" s="5"/>
      <c r="AMJ597" s="5"/>
      <c r="AMK597" s="5"/>
    </row>
    <row r="598" spans="1:1025" ht="63" customHeight="1">
      <c r="A598" s="85">
        <v>1</v>
      </c>
      <c r="B598" s="156" t="s">
        <v>899</v>
      </c>
      <c r="C598" s="163">
        <v>1972</v>
      </c>
      <c r="D598" s="163" t="s">
        <v>39</v>
      </c>
      <c r="E598" s="199" t="s">
        <v>542</v>
      </c>
      <c r="F598" s="163">
        <v>2</v>
      </c>
      <c r="G598" s="163">
        <v>3</v>
      </c>
      <c r="H598" s="347">
        <v>523.6</v>
      </c>
      <c r="I598" s="332">
        <v>519.15</v>
      </c>
      <c r="J598" s="332">
        <v>427.55</v>
      </c>
      <c r="K598" s="352">
        <v>26</v>
      </c>
      <c r="L598" s="332">
        <f>N598+O598</f>
        <v>1119943</v>
      </c>
      <c r="M598" s="162" t="s">
        <v>39</v>
      </c>
      <c r="N598" s="161">
        <v>895934.5</v>
      </c>
      <c r="O598" s="161">
        <v>224008.5</v>
      </c>
      <c r="P598" s="162" t="s">
        <v>39</v>
      </c>
      <c r="Q598" s="162" t="s">
        <v>39</v>
      </c>
      <c r="R598" s="80" t="s">
        <v>900</v>
      </c>
      <c r="S598" s="90">
        <f>L598/I598</f>
        <v>2157.2600000000002</v>
      </c>
      <c r="T598" s="89">
        <v>18651.8</v>
      </c>
      <c r="U598" s="86">
        <v>42735</v>
      </c>
      <c r="V598" s="11">
        <v>2</v>
      </c>
    </row>
    <row r="599" spans="1:1025" s="172" customFormat="1" ht="39" customHeight="1">
      <c r="A599" s="264" t="s">
        <v>712</v>
      </c>
      <c r="B599" s="265"/>
      <c r="C599" s="265"/>
      <c r="D599" s="265"/>
      <c r="E599" s="265"/>
      <c r="F599" s="265"/>
      <c r="G599" s="266"/>
      <c r="H599" s="327">
        <v>523.6</v>
      </c>
      <c r="I599" s="327">
        <v>519.15</v>
      </c>
      <c r="J599" s="327">
        <v>427.55</v>
      </c>
      <c r="K599" s="313">
        <v>26</v>
      </c>
      <c r="L599" s="327">
        <f t="shared" ref="L599:Q599" si="78">L598</f>
        <v>1119943</v>
      </c>
      <c r="M599" s="230" t="str">
        <f t="shared" si="78"/>
        <v xml:space="preserve"> -</v>
      </c>
      <c r="N599" s="230">
        <f t="shared" si="78"/>
        <v>895934.5</v>
      </c>
      <c r="O599" s="230">
        <f t="shared" si="78"/>
        <v>224008.5</v>
      </c>
      <c r="P599" s="230" t="str">
        <f t="shared" si="78"/>
        <v xml:space="preserve"> -</v>
      </c>
      <c r="Q599" s="230" t="str">
        <f t="shared" si="78"/>
        <v xml:space="preserve"> -</v>
      </c>
      <c r="R599" s="231" t="s">
        <v>105</v>
      </c>
      <c r="S599" s="231" t="s">
        <v>105</v>
      </c>
      <c r="T599" s="231" t="s">
        <v>105</v>
      </c>
      <c r="U599" s="231" t="s">
        <v>105</v>
      </c>
      <c r="V599" s="18"/>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c r="BV599" s="5"/>
      <c r="BW599" s="5"/>
      <c r="BX599" s="5"/>
      <c r="BY599" s="5"/>
      <c r="BZ599" s="5"/>
      <c r="CA599" s="5"/>
      <c r="CB599" s="5"/>
      <c r="CC599" s="5"/>
      <c r="CD599" s="5"/>
      <c r="CE599" s="5"/>
      <c r="CF599" s="5"/>
      <c r="CG599" s="5"/>
      <c r="CH599" s="5"/>
      <c r="CI599" s="5"/>
      <c r="CJ599" s="5"/>
      <c r="CK599" s="5"/>
      <c r="CL599" s="5"/>
      <c r="CM599" s="5"/>
      <c r="CN599" s="5"/>
      <c r="CO599" s="5"/>
      <c r="CP599" s="5"/>
      <c r="CQ599" s="5"/>
      <c r="CR599" s="5"/>
      <c r="CS599" s="5"/>
      <c r="CT599" s="5"/>
      <c r="CU599" s="5"/>
      <c r="CV599" s="5"/>
      <c r="CW599" s="5"/>
      <c r="CX599" s="5"/>
      <c r="CY599" s="5"/>
      <c r="CZ599" s="5"/>
      <c r="DA599" s="5"/>
      <c r="DB599" s="5"/>
      <c r="DC599" s="5"/>
      <c r="DD599" s="5"/>
      <c r="DE599" s="5"/>
      <c r="DF599" s="5"/>
      <c r="DG599" s="5"/>
      <c r="DH599" s="5"/>
      <c r="DI599" s="5"/>
      <c r="DJ599" s="5"/>
      <c r="DK599" s="5"/>
      <c r="DL599" s="5"/>
      <c r="DM599" s="5"/>
      <c r="DN599" s="5"/>
      <c r="DO599" s="5"/>
      <c r="DP599" s="5"/>
      <c r="DQ599" s="5"/>
      <c r="DR599" s="5"/>
      <c r="DS599" s="5"/>
      <c r="DT599" s="5"/>
      <c r="DU599" s="5"/>
      <c r="DV599" s="5"/>
      <c r="DW599" s="5"/>
      <c r="DX599" s="5"/>
      <c r="DY599" s="5"/>
      <c r="DZ599" s="5"/>
      <c r="EA599" s="5"/>
      <c r="EB599" s="5"/>
      <c r="EC599" s="5"/>
      <c r="ED599" s="5"/>
      <c r="EE599" s="5"/>
      <c r="EF599" s="5"/>
      <c r="EG599" s="5"/>
      <c r="EH599" s="5"/>
      <c r="EI599" s="5"/>
      <c r="EJ599" s="5"/>
      <c r="EK599" s="5"/>
      <c r="EL599" s="5"/>
      <c r="EM599" s="5"/>
      <c r="EN599" s="5"/>
      <c r="EO599" s="5"/>
      <c r="EP599" s="5"/>
      <c r="EQ599" s="5"/>
      <c r="ER599" s="5"/>
      <c r="ES599" s="5"/>
      <c r="ET599" s="5"/>
      <c r="EU599" s="5"/>
      <c r="EV599" s="5"/>
      <c r="EW599" s="5"/>
      <c r="EX599" s="5"/>
      <c r="EY599" s="5"/>
      <c r="EZ599" s="5"/>
      <c r="FA599" s="5"/>
      <c r="FB599" s="5"/>
      <c r="FC599" s="5"/>
      <c r="FD599" s="5"/>
      <c r="FE599" s="5"/>
      <c r="FF599" s="5"/>
      <c r="FG599" s="5"/>
      <c r="FH599" s="5"/>
      <c r="FI599" s="5"/>
      <c r="FJ599" s="5"/>
      <c r="FK599" s="5"/>
      <c r="FL599" s="5"/>
      <c r="FM599" s="5"/>
      <c r="FN599" s="5"/>
      <c r="FO599" s="5"/>
      <c r="FP599" s="5"/>
      <c r="FQ599" s="5"/>
      <c r="FR599" s="5"/>
      <c r="FS599" s="5"/>
      <c r="FT599" s="5"/>
      <c r="FU599" s="5"/>
      <c r="FV599" s="5"/>
      <c r="FW599" s="5"/>
      <c r="FX599" s="5"/>
      <c r="FY599" s="5"/>
      <c r="FZ599" s="5"/>
      <c r="GA599" s="5"/>
      <c r="GB599" s="5"/>
      <c r="GC599" s="5"/>
      <c r="GD599" s="5"/>
      <c r="GE599" s="5"/>
      <c r="GF599" s="5"/>
      <c r="GG599" s="5"/>
      <c r="GH599" s="5"/>
      <c r="GI599" s="5"/>
      <c r="GJ599" s="5"/>
      <c r="GK599" s="5"/>
      <c r="GL599" s="5"/>
      <c r="GM599" s="5"/>
      <c r="GN599" s="5"/>
      <c r="GO599" s="5"/>
      <c r="GP599" s="5"/>
      <c r="GQ599" s="5"/>
      <c r="GR599" s="5"/>
      <c r="GS599" s="5"/>
      <c r="GT599" s="5"/>
      <c r="GU599" s="5"/>
      <c r="GV599" s="5"/>
      <c r="GW599" s="5"/>
      <c r="GX599" s="5"/>
      <c r="GY599" s="5"/>
      <c r="GZ599" s="5"/>
      <c r="HA599" s="5"/>
      <c r="HB599" s="5"/>
      <c r="HC599" s="5"/>
      <c r="HD599" s="5"/>
      <c r="HE599" s="5"/>
      <c r="HF599" s="5"/>
      <c r="HG599" s="5"/>
      <c r="HH599" s="5"/>
      <c r="HI599" s="5"/>
      <c r="HJ599" s="5"/>
      <c r="HK599" s="5"/>
      <c r="HL599" s="5"/>
      <c r="HM599" s="5"/>
      <c r="HN599" s="5"/>
      <c r="HO599" s="5"/>
      <c r="HP599" s="5"/>
      <c r="HQ599" s="5"/>
      <c r="HR599" s="5"/>
      <c r="HS599" s="5"/>
      <c r="HT599" s="5"/>
      <c r="HU599" s="5"/>
      <c r="HV599" s="5"/>
      <c r="HW599" s="5"/>
      <c r="HX599" s="5"/>
      <c r="HY599" s="5"/>
      <c r="HZ599" s="5"/>
      <c r="IA599" s="5"/>
      <c r="IB599" s="5"/>
      <c r="IC599" s="5"/>
      <c r="ID599" s="5"/>
      <c r="IE599" s="5"/>
      <c r="IF599" s="5"/>
      <c r="IG599" s="5"/>
      <c r="IH599" s="5"/>
      <c r="II599" s="5"/>
      <c r="IJ599" s="5"/>
      <c r="IK599" s="5"/>
      <c r="IL599" s="5"/>
      <c r="IM599" s="5"/>
      <c r="IN599" s="5"/>
      <c r="IO599" s="5"/>
      <c r="IP599" s="5"/>
      <c r="IQ599" s="5"/>
      <c r="IR599" s="5"/>
      <c r="IS599" s="5"/>
      <c r="IT599" s="5"/>
      <c r="IU599" s="5"/>
      <c r="IV599" s="5"/>
      <c r="IW599" s="5"/>
      <c r="IX599" s="5"/>
      <c r="IY599" s="5"/>
      <c r="IZ599" s="5"/>
      <c r="JA599" s="5"/>
      <c r="JB599" s="5"/>
      <c r="JC599" s="5"/>
      <c r="JD599" s="5"/>
      <c r="JE599" s="5"/>
      <c r="JF599" s="5"/>
      <c r="JG599" s="5"/>
      <c r="JH599" s="5"/>
      <c r="JI599" s="5"/>
      <c r="JJ599" s="5"/>
      <c r="JK599" s="5"/>
      <c r="JL599" s="5"/>
      <c r="JM599" s="5"/>
      <c r="JN599" s="5"/>
      <c r="JO599" s="5"/>
      <c r="JP599" s="5"/>
      <c r="JQ599" s="5"/>
      <c r="JR599" s="5"/>
      <c r="JS599" s="5"/>
      <c r="JT599" s="5"/>
      <c r="JU599" s="5"/>
      <c r="JV599" s="5"/>
      <c r="JW599" s="5"/>
      <c r="JX599" s="5"/>
      <c r="JY599" s="5"/>
      <c r="JZ599" s="5"/>
      <c r="KA599" s="5"/>
      <c r="KB599" s="5"/>
      <c r="KC599" s="5"/>
      <c r="KD599" s="5"/>
      <c r="KE599" s="5"/>
      <c r="KF599" s="5"/>
      <c r="KG599" s="5"/>
      <c r="KH599" s="5"/>
      <c r="KI599" s="5"/>
      <c r="KJ599" s="5"/>
      <c r="KK599" s="5"/>
      <c r="KL599" s="5"/>
      <c r="KM599" s="5"/>
      <c r="KN599" s="5"/>
      <c r="KO599" s="5"/>
      <c r="KP599" s="5"/>
      <c r="KQ599" s="5"/>
      <c r="KR599" s="5"/>
      <c r="KS599" s="5"/>
      <c r="KT599" s="5"/>
      <c r="KU599" s="5"/>
      <c r="KV599" s="5"/>
      <c r="KW599" s="5"/>
      <c r="KX599" s="5"/>
      <c r="KY599" s="5"/>
      <c r="KZ599" s="5"/>
      <c r="LA599" s="5"/>
      <c r="LB599" s="5"/>
      <c r="LC599" s="5"/>
      <c r="LD599" s="5"/>
      <c r="LE599" s="5"/>
      <c r="LF599" s="5"/>
      <c r="LG599" s="5"/>
      <c r="LH599" s="5"/>
      <c r="LI599" s="5"/>
      <c r="LJ599" s="5"/>
      <c r="LK599" s="5"/>
      <c r="LL599" s="5"/>
      <c r="LM599" s="5"/>
      <c r="LN599" s="5"/>
      <c r="LO599" s="5"/>
      <c r="LP599" s="5"/>
      <c r="LQ599" s="5"/>
      <c r="LR599" s="5"/>
      <c r="LS599" s="5"/>
      <c r="LT599" s="5"/>
      <c r="LU599" s="5"/>
      <c r="LV599" s="5"/>
      <c r="LW599" s="5"/>
      <c r="LX599" s="5"/>
      <c r="LY599" s="5"/>
      <c r="LZ599" s="5"/>
      <c r="MA599" s="5"/>
      <c r="MB599" s="5"/>
      <c r="MC599" s="5"/>
      <c r="MD599" s="5"/>
      <c r="ME599" s="5"/>
      <c r="MF599" s="5"/>
      <c r="MG599" s="5"/>
      <c r="MH599" s="5"/>
      <c r="MI599" s="5"/>
      <c r="MJ599" s="5"/>
      <c r="MK599" s="5"/>
      <c r="ML599" s="5"/>
      <c r="MM599" s="5"/>
      <c r="MN599" s="5"/>
      <c r="MO599" s="5"/>
      <c r="MP599" s="5"/>
      <c r="MQ599" s="5"/>
      <c r="MR599" s="5"/>
      <c r="MS599" s="5"/>
      <c r="MT599" s="5"/>
      <c r="MU599" s="5"/>
      <c r="MV599" s="5"/>
      <c r="MW599" s="5"/>
      <c r="MX599" s="5"/>
      <c r="MY599" s="5"/>
      <c r="MZ599" s="5"/>
      <c r="NA599" s="5"/>
      <c r="NB599" s="5"/>
      <c r="NC599" s="5"/>
      <c r="ND599" s="5"/>
      <c r="NE599" s="5"/>
      <c r="NF599" s="5"/>
      <c r="NG599" s="5"/>
      <c r="NH599" s="5"/>
      <c r="NI599" s="5"/>
      <c r="NJ599" s="5"/>
      <c r="NK599" s="5"/>
      <c r="NL599" s="5"/>
      <c r="NM599" s="5"/>
      <c r="NN599" s="5"/>
      <c r="NO599" s="5"/>
      <c r="NP599" s="5"/>
      <c r="NQ599" s="5"/>
      <c r="NR599" s="5"/>
      <c r="NS599" s="5"/>
      <c r="NT599" s="5"/>
      <c r="NU599" s="5"/>
      <c r="NV599" s="5"/>
      <c r="NW599" s="5"/>
      <c r="NX599" s="5"/>
      <c r="NY599" s="5"/>
      <c r="NZ599" s="5"/>
      <c r="OA599" s="5"/>
      <c r="OB599" s="5"/>
      <c r="OC599" s="5"/>
      <c r="OD599" s="5"/>
      <c r="OE599" s="5"/>
      <c r="OF599" s="5"/>
      <c r="OG599" s="5"/>
      <c r="OH599" s="5"/>
      <c r="OI599" s="5"/>
      <c r="OJ599" s="5"/>
      <c r="OK599" s="5"/>
      <c r="OL599" s="5"/>
      <c r="OM599" s="5"/>
      <c r="ON599" s="5"/>
      <c r="OO599" s="5"/>
      <c r="OP599" s="5"/>
      <c r="OQ599" s="5"/>
      <c r="OR599" s="5"/>
      <c r="OS599" s="5"/>
      <c r="OT599" s="5"/>
      <c r="OU599" s="5"/>
      <c r="OV599" s="5"/>
      <c r="OW599" s="5"/>
      <c r="OX599" s="5"/>
      <c r="OY599" s="5"/>
      <c r="OZ599" s="5"/>
      <c r="PA599" s="5"/>
      <c r="PB599" s="5"/>
      <c r="PC599" s="5"/>
      <c r="PD599" s="5"/>
      <c r="PE599" s="5"/>
      <c r="PF599" s="5"/>
      <c r="PG599" s="5"/>
      <c r="PH599" s="5"/>
      <c r="PI599" s="5"/>
      <c r="PJ599" s="5"/>
      <c r="PK599" s="5"/>
      <c r="PL599" s="5"/>
      <c r="PM599" s="5"/>
      <c r="PN599" s="5"/>
      <c r="PO599" s="5"/>
      <c r="PP599" s="5"/>
      <c r="PQ599" s="5"/>
      <c r="PR599" s="5"/>
      <c r="PS599" s="5"/>
      <c r="PT599" s="5"/>
      <c r="PU599" s="5"/>
      <c r="PV599" s="5"/>
      <c r="PW599" s="5"/>
      <c r="PX599" s="5"/>
      <c r="PY599" s="5"/>
      <c r="PZ599" s="5"/>
      <c r="QA599" s="5"/>
      <c r="QB599" s="5"/>
      <c r="QC599" s="5"/>
      <c r="QD599" s="5"/>
      <c r="QE599" s="5"/>
      <c r="QF599" s="5"/>
      <c r="QG599" s="5"/>
      <c r="QH599" s="5"/>
      <c r="QI599" s="5"/>
      <c r="QJ599" s="5"/>
      <c r="QK599" s="5"/>
      <c r="QL599" s="5"/>
      <c r="QM599" s="5"/>
      <c r="QN599" s="5"/>
      <c r="QO599" s="5"/>
      <c r="QP599" s="5"/>
      <c r="QQ599" s="5"/>
      <c r="QR599" s="5"/>
      <c r="QS599" s="5"/>
      <c r="QT599" s="5"/>
      <c r="QU599" s="5"/>
      <c r="QV599" s="5"/>
      <c r="QW599" s="5"/>
      <c r="QX599" s="5"/>
      <c r="QY599" s="5"/>
      <c r="QZ599" s="5"/>
      <c r="RA599" s="5"/>
      <c r="RB599" s="5"/>
      <c r="RC599" s="5"/>
      <c r="RD599" s="5"/>
      <c r="RE599" s="5"/>
      <c r="RF599" s="5"/>
      <c r="RG599" s="5"/>
      <c r="RH599" s="5"/>
      <c r="RI599" s="5"/>
      <c r="RJ599" s="5"/>
      <c r="RK599" s="5"/>
      <c r="RL599" s="5"/>
      <c r="RM599" s="5"/>
      <c r="RN599" s="5"/>
      <c r="RO599" s="5"/>
      <c r="RP599" s="5"/>
      <c r="RQ599" s="5"/>
      <c r="RR599" s="5"/>
      <c r="RS599" s="5"/>
      <c r="RT599" s="5"/>
      <c r="RU599" s="5"/>
      <c r="RV599" s="5"/>
      <c r="RW599" s="5"/>
      <c r="RX599" s="5"/>
      <c r="RY599" s="5"/>
      <c r="RZ599" s="5"/>
      <c r="SA599" s="5"/>
      <c r="SB599" s="5"/>
      <c r="SC599" s="5"/>
      <c r="SD599" s="5"/>
      <c r="SE599" s="5"/>
      <c r="SF599" s="5"/>
      <c r="SG599" s="5"/>
      <c r="SH599" s="5"/>
      <c r="SI599" s="5"/>
      <c r="SJ599" s="5"/>
      <c r="SK599" s="5"/>
      <c r="SL599" s="5"/>
      <c r="SM599" s="5"/>
      <c r="SN599" s="5"/>
      <c r="SO599" s="5"/>
      <c r="SP599" s="5"/>
      <c r="SQ599" s="5"/>
      <c r="SR599" s="5"/>
      <c r="SS599" s="5"/>
      <c r="ST599" s="5"/>
      <c r="SU599" s="5"/>
      <c r="SV599" s="5"/>
      <c r="SW599" s="5"/>
      <c r="SX599" s="5"/>
      <c r="SY599" s="5"/>
      <c r="SZ599" s="5"/>
      <c r="TA599" s="5"/>
      <c r="TB599" s="5"/>
      <c r="TC599" s="5"/>
      <c r="TD599" s="5"/>
      <c r="TE599" s="5"/>
      <c r="TF599" s="5"/>
      <c r="TG599" s="5"/>
      <c r="TH599" s="5"/>
      <c r="TI599" s="5"/>
      <c r="TJ599" s="5"/>
      <c r="TK599" s="5"/>
      <c r="TL599" s="5"/>
      <c r="TM599" s="5"/>
      <c r="TN599" s="5"/>
      <c r="TO599" s="5"/>
      <c r="TP599" s="5"/>
      <c r="TQ599" s="5"/>
      <c r="TR599" s="5"/>
      <c r="TS599" s="5"/>
      <c r="TT599" s="5"/>
      <c r="TU599" s="5"/>
      <c r="TV599" s="5"/>
      <c r="TW599" s="5"/>
      <c r="TX599" s="5"/>
      <c r="TY599" s="5"/>
      <c r="TZ599" s="5"/>
      <c r="UA599" s="5"/>
      <c r="UB599" s="5"/>
      <c r="UC599" s="5"/>
      <c r="UD599" s="5"/>
      <c r="UE599" s="5"/>
      <c r="UF599" s="5"/>
      <c r="UG599" s="5"/>
      <c r="UH599" s="5"/>
      <c r="UI599" s="5"/>
      <c r="UJ599" s="5"/>
      <c r="UK599" s="5"/>
      <c r="UL599" s="5"/>
      <c r="UM599" s="5"/>
      <c r="UN599" s="5"/>
      <c r="UO599" s="5"/>
      <c r="UP599" s="5"/>
      <c r="UQ599" s="5"/>
      <c r="UR599" s="5"/>
      <c r="US599" s="5"/>
      <c r="UT599" s="5"/>
      <c r="UU599" s="5"/>
      <c r="UV599" s="5"/>
      <c r="UW599" s="5"/>
      <c r="UX599" s="5"/>
      <c r="UY599" s="5"/>
      <c r="UZ599" s="5"/>
      <c r="VA599" s="5"/>
      <c r="VB599" s="5"/>
      <c r="VC599" s="5"/>
      <c r="VD599" s="5"/>
      <c r="VE599" s="5"/>
      <c r="VF599" s="5"/>
      <c r="VG599" s="5"/>
      <c r="VH599" s="5"/>
      <c r="VI599" s="5"/>
      <c r="VJ599" s="5"/>
      <c r="VK599" s="5"/>
      <c r="VL599" s="5"/>
      <c r="VM599" s="5"/>
      <c r="VN599" s="5"/>
      <c r="VO599" s="5"/>
      <c r="VP599" s="5"/>
      <c r="VQ599" s="5"/>
      <c r="VR599" s="5"/>
      <c r="VS599" s="5"/>
      <c r="VT599" s="5"/>
      <c r="VU599" s="5"/>
      <c r="VV599" s="5"/>
      <c r="VW599" s="5"/>
      <c r="VX599" s="5"/>
      <c r="VY599" s="5"/>
      <c r="VZ599" s="5"/>
      <c r="WA599" s="5"/>
      <c r="WB599" s="5"/>
      <c r="WC599" s="5"/>
      <c r="WD599" s="5"/>
      <c r="WE599" s="5"/>
      <c r="WF599" s="5"/>
      <c r="WG599" s="5"/>
      <c r="WH599" s="5"/>
      <c r="WI599" s="5"/>
      <c r="WJ599" s="5"/>
      <c r="WK599" s="5"/>
      <c r="WL599" s="5"/>
      <c r="WM599" s="5"/>
      <c r="WN599" s="5"/>
      <c r="WO599" s="5"/>
      <c r="WP599" s="5"/>
      <c r="WQ599" s="5"/>
      <c r="WR599" s="5"/>
      <c r="WS599" s="5"/>
      <c r="WT599" s="5"/>
      <c r="WU599" s="5"/>
      <c r="WV599" s="5"/>
      <c r="WW599" s="5"/>
      <c r="WX599" s="5"/>
      <c r="WY599" s="5"/>
      <c r="WZ599" s="5"/>
      <c r="XA599" s="5"/>
      <c r="XB599" s="5"/>
      <c r="XC599" s="5"/>
      <c r="XD599" s="5"/>
      <c r="XE599" s="5"/>
      <c r="XF599" s="5"/>
      <c r="XG599" s="5"/>
      <c r="XH599" s="5"/>
      <c r="XI599" s="5"/>
      <c r="XJ599" s="5"/>
      <c r="XK599" s="5"/>
      <c r="XL599" s="5"/>
      <c r="XM599" s="5"/>
      <c r="XN599" s="5"/>
      <c r="XO599" s="5"/>
      <c r="XP599" s="5"/>
      <c r="XQ599" s="5"/>
      <c r="XR599" s="5"/>
      <c r="XS599" s="5"/>
      <c r="XT599" s="5"/>
      <c r="XU599" s="5"/>
      <c r="XV599" s="5"/>
      <c r="XW599" s="5"/>
      <c r="XX599" s="5"/>
      <c r="XY599" s="5"/>
      <c r="XZ599" s="5"/>
      <c r="YA599" s="5"/>
      <c r="YB599" s="5"/>
      <c r="YC599" s="5"/>
      <c r="YD599" s="5"/>
      <c r="YE599" s="5"/>
      <c r="YF599" s="5"/>
      <c r="YG599" s="5"/>
      <c r="YH599" s="5"/>
      <c r="YI599" s="5"/>
      <c r="YJ599" s="5"/>
      <c r="YK599" s="5"/>
      <c r="YL599" s="5"/>
      <c r="YM599" s="5"/>
      <c r="YN599" s="5"/>
      <c r="YO599" s="5"/>
      <c r="YP599" s="5"/>
      <c r="YQ599" s="5"/>
      <c r="YR599" s="5"/>
      <c r="YS599" s="5"/>
      <c r="YT599" s="5"/>
      <c r="YU599" s="5"/>
      <c r="YV599" s="5"/>
      <c r="YW599" s="5"/>
      <c r="YX599" s="5"/>
      <c r="YY599" s="5"/>
      <c r="YZ599" s="5"/>
      <c r="ZA599" s="5"/>
      <c r="ZB599" s="5"/>
      <c r="ZC599" s="5"/>
      <c r="ZD599" s="5"/>
      <c r="ZE599" s="5"/>
      <c r="ZF599" s="5"/>
      <c r="ZG599" s="5"/>
      <c r="ZH599" s="5"/>
      <c r="ZI599" s="5"/>
      <c r="ZJ599" s="5"/>
      <c r="ZK599" s="5"/>
      <c r="ZL599" s="5"/>
      <c r="ZM599" s="5"/>
      <c r="ZN599" s="5"/>
      <c r="ZO599" s="5"/>
      <c r="ZP599" s="5"/>
      <c r="ZQ599" s="5"/>
      <c r="ZR599" s="5"/>
      <c r="ZS599" s="5"/>
      <c r="ZT599" s="5"/>
      <c r="ZU599" s="5"/>
      <c r="ZV599" s="5"/>
      <c r="ZW599" s="5"/>
      <c r="ZX599" s="5"/>
      <c r="ZY599" s="5"/>
      <c r="ZZ599" s="5"/>
      <c r="AAA599" s="5"/>
      <c r="AAB599" s="5"/>
      <c r="AAC599" s="5"/>
      <c r="AAD599" s="5"/>
      <c r="AAE599" s="5"/>
      <c r="AAF599" s="5"/>
      <c r="AAG599" s="5"/>
      <c r="AAH599" s="5"/>
      <c r="AAI599" s="5"/>
      <c r="AAJ599" s="5"/>
      <c r="AAK599" s="5"/>
      <c r="AAL599" s="5"/>
      <c r="AAM599" s="5"/>
      <c r="AAN599" s="5"/>
      <c r="AAO599" s="5"/>
      <c r="AAP599" s="5"/>
      <c r="AAQ599" s="5"/>
      <c r="AAR599" s="5"/>
      <c r="AAS599" s="5"/>
      <c r="AAT599" s="5"/>
      <c r="AAU599" s="5"/>
      <c r="AAV599" s="5"/>
      <c r="AAW599" s="5"/>
      <c r="AAX599" s="5"/>
      <c r="AAY599" s="5"/>
      <c r="AAZ599" s="5"/>
      <c r="ABA599" s="5"/>
      <c r="ABB599" s="5"/>
      <c r="ABC599" s="5"/>
      <c r="ABD599" s="5"/>
      <c r="ABE599" s="5"/>
      <c r="ABF599" s="5"/>
      <c r="ABG599" s="5"/>
      <c r="ABH599" s="5"/>
      <c r="ABI599" s="5"/>
      <c r="ABJ599" s="5"/>
      <c r="ABK599" s="5"/>
      <c r="ABL599" s="5"/>
      <c r="ABM599" s="5"/>
      <c r="ABN599" s="5"/>
      <c r="ABO599" s="5"/>
      <c r="ABP599" s="5"/>
      <c r="ABQ599" s="5"/>
      <c r="ABR599" s="5"/>
      <c r="ABS599" s="5"/>
      <c r="ABT599" s="5"/>
      <c r="ABU599" s="5"/>
      <c r="ABV599" s="5"/>
      <c r="ABW599" s="5"/>
      <c r="ABX599" s="5"/>
      <c r="ABY599" s="5"/>
      <c r="ABZ599" s="5"/>
      <c r="ACA599" s="5"/>
      <c r="ACB599" s="5"/>
      <c r="ACC599" s="5"/>
      <c r="ACD599" s="5"/>
      <c r="ACE599" s="5"/>
      <c r="ACF599" s="5"/>
      <c r="ACG599" s="5"/>
      <c r="ACH599" s="5"/>
      <c r="ACI599" s="5"/>
      <c r="ACJ599" s="5"/>
      <c r="ACK599" s="5"/>
      <c r="ACL599" s="5"/>
      <c r="ACM599" s="5"/>
      <c r="ACN599" s="5"/>
      <c r="ACO599" s="5"/>
      <c r="ACP599" s="5"/>
      <c r="ACQ599" s="5"/>
      <c r="ACR599" s="5"/>
      <c r="ACS599" s="5"/>
      <c r="ACT599" s="5"/>
      <c r="ACU599" s="5"/>
      <c r="ACV599" s="5"/>
      <c r="ACW599" s="5"/>
      <c r="ACX599" s="5"/>
      <c r="ACY599" s="5"/>
      <c r="ACZ599" s="5"/>
      <c r="ADA599" s="5"/>
      <c r="ADB599" s="5"/>
      <c r="ADC599" s="5"/>
      <c r="ADD599" s="5"/>
      <c r="ADE599" s="5"/>
      <c r="ADF599" s="5"/>
      <c r="ADG599" s="5"/>
      <c r="ADH599" s="5"/>
      <c r="ADI599" s="5"/>
      <c r="ADJ599" s="5"/>
      <c r="ADK599" s="5"/>
      <c r="ADL599" s="5"/>
      <c r="ADM599" s="5"/>
      <c r="ADN599" s="5"/>
      <c r="ADO599" s="5"/>
      <c r="ADP599" s="5"/>
      <c r="ADQ599" s="5"/>
      <c r="ADR599" s="5"/>
      <c r="ADS599" s="5"/>
      <c r="ADT599" s="5"/>
      <c r="ADU599" s="5"/>
      <c r="ADV599" s="5"/>
      <c r="ADW599" s="5"/>
      <c r="ADX599" s="5"/>
      <c r="ADY599" s="5"/>
      <c r="ADZ599" s="5"/>
      <c r="AEA599" s="5"/>
      <c r="AEB599" s="5"/>
      <c r="AEC599" s="5"/>
      <c r="AED599" s="5"/>
      <c r="AEE599" s="5"/>
      <c r="AEF599" s="5"/>
      <c r="AEG599" s="5"/>
      <c r="AEH599" s="5"/>
      <c r="AEI599" s="5"/>
      <c r="AEJ599" s="5"/>
      <c r="AEK599" s="5"/>
      <c r="AEL599" s="5"/>
      <c r="AEM599" s="5"/>
      <c r="AEN599" s="5"/>
      <c r="AEO599" s="5"/>
      <c r="AEP599" s="5"/>
      <c r="AEQ599" s="5"/>
      <c r="AER599" s="5"/>
      <c r="AES599" s="5"/>
      <c r="AET599" s="5"/>
      <c r="AEU599" s="5"/>
      <c r="AEV599" s="5"/>
      <c r="AEW599" s="5"/>
      <c r="AEX599" s="5"/>
      <c r="AEY599" s="5"/>
      <c r="AEZ599" s="5"/>
      <c r="AFA599" s="5"/>
      <c r="AFB599" s="5"/>
      <c r="AFC599" s="5"/>
      <c r="AFD599" s="5"/>
      <c r="AFE599" s="5"/>
      <c r="AFF599" s="5"/>
      <c r="AFG599" s="5"/>
      <c r="AFH599" s="5"/>
      <c r="AFI599" s="5"/>
      <c r="AFJ599" s="5"/>
      <c r="AFK599" s="5"/>
      <c r="AFL599" s="5"/>
      <c r="AFM599" s="5"/>
      <c r="AFN599" s="5"/>
      <c r="AFO599" s="5"/>
      <c r="AFP599" s="5"/>
      <c r="AFQ599" s="5"/>
      <c r="AFR599" s="5"/>
      <c r="AFS599" s="5"/>
      <c r="AFT599" s="5"/>
      <c r="AFU599" s="5"/>
      <c r="AFV599" s="5"/>
      <c r="AFW599" s="5"/>
      <c r="AFX599" s="5"/>
      <c r="AFY599" s="5"/>
      <c r="AFZ599" s="5"/>
      <c r="AGA599" s="5"/>
      <c r="AGB599" s="5"/>
      <c r="AGC599" s="5"/>
      <c r="AGD599" s="5"/>
      <c r="AGE599" s="5"/>
      <c r="AGF599" s="5"/>
      <c r="AGG599" s="5"/>
      <c r="AGH599" s="5"/>
      <c r="AGI599" s="5"/>
      <c r="AGJ599" s="5"/>
      <c r="AGK599" s="5"/>
      <c r="AGL599" s="5"/>
      <c r="AGM599" s="5"/>
      <c r="AGN599" s="5"/>
      <c r="AGO599" s="5"/>
      <c r="AGP599" s="5"/>
      <c r="AGQ599" s="5"/>
      <c r="AGR599" s="5"/>
      <c r="AGS599" s="5"/>
      <c r="AGT599" s="5"/>
      <c r="AGU599" s="5"/>
      <c r="AGV599" s="5"/>
      <c r="AGW599" s="5"/>
      <c r="AGX599" s="5"/>
      <c r="AGY599" s="5"/>
      <c r="AGZ599" s="5"/>
      <c r="AHA599" s="5"/>
      <c r="AHB599" s="5"/>
      <c r="AHC599" s="5"/>
      <c r="AHD599" s="5"/>
      <c r="AHE599" s="5"/>
      <c r="AHF599" s="5"/>
      <c r="AHG599" s="5"/>
      <c r="AHH599" s="5"/>
      <c r="AHI599" s="5"/>
      <c r="AHJ599" s="5"/>
      <c r="AHK599" s="5"/>
      <c r="AHL599" s="5"/>
      <c r="AHM599" s="5"/>
      <c r="AHN599" s="5"/>
      <c r="AHO599" s="5"/>
      <c r="AHP599" s="5"/>
      <c r="AHQ599" s="5"/>
      <c r="AHR599" s="5"/>
      <c r="AHS599" s="5"/>
      <c r="AHT599" s="5"/>
      <c r="AHU599" s="5"/>
      <c r="AHV599" s="5"/>
      <c r="AHW599" s="5"/>
      <c r="AHX599" s="5"/>
      <c r="AHY599" s="5"/>
      <c r="AHZ599" s="5"/>
      <c r="AIA599" s="5"/>
      <c r="AIB599" s="5"/>
      <c r="AIC599" s="5"/>
      <c r="AID599" s="5"/>
      <c r="AIE599" s="5"/>
      <c r="AIF599" s="5"/>
      <c r="AIG599" s="5"/>
      <c r="AIH599" s="5"/>
      <c r="AII599" s="5"/>
      <c r="AIJ599" s="5"/>
      <c r="AIK599" s="5"/>
      <c r="AIL599" s="5"/>
      <c r="AIM599" s="5"/>
      <c r="AIN599" s="5"/>
      <c r="AIO599" s="5"/>
      <c r="AIP599" s="5"/>
      <c r="AIQ599" s="5"/>
      <c r="AIR599" s="5"/>
      <c r="AIS599" s="5"/>
      <c r="AIT599" s="5"/>
      <c r="AIU599" s="5"/>
      <c r="AIV599" s="5"/>
      <c r="AIW599" s="5"/>
      <c r="AIX599" s="5"/>
      <c r="AIY599" s="5"/>
      <c r="AIZ599" s="5"/>
      <c r="AJA599" s="5"/>
      <c r="AJB599" s="5"/>
      <c r="AJC599" s="5"/>
      <c r="AJD599" s="5"/>
      <c r="AJE599" s="5"/>
      <c r="AJF599" s="5"/>
      <c r="AJG599" s="5"/>
      <c r="AJH599" s="5"/>
      <c r="AJI599" s="5"/>
      <c r="AJJ599" s="5"/>
      <c r="AJK599" s="5"/>
      <c r="AJL599" s="5"/>
      <c r="AJM599" s="5"/>
      <c r="AJN599" s="5"/>
      <c r="AJO599" s="5"/>
      <c r="AJP599" s="5"/>
      <c r="AJQ599" s="5"/>
      <c r="AJR599" s="5"/>
      <c r="AJS599" s="5"/>
      <c r="AJT599" s="5"/>
      <c r="AJU599" s="5"/>
      <c r="AJV599" s="5"/>
      <c r="AJW599" s="5"/>
      <c r="AJX599" s="5"/>
      <c r="AJY599" s="5"/>
      <c r="AJZ599" s="5"/>
      <c r="AKA599" s="5"/>
      <c r="AKB599" s="5"/>
      <c r="AKC599" s="5"/>
      <c r="AKD599" s="5"/>
      <c r="AKE599" s="5"/>
      <c r="AKF599" s="5"/>
      <c r="AKG599" s="5"/>
      <c r="AKH599" s="5"/>
      <c r="AKI599" s="5"/>
      <c r="AKJ599" s="5"/>
      <c r="AKK599" s="5"/>
      <c r="AKL599" s="5"/>
      <c r="AKM599" s="5"/>
      <c r="AKN599" s="5"/>
      <c r="AKO599" s="5"/>
      <c r="AKP599" s="5"/>
      <c r="AKQ599" s="5"/>
      <c r="AKR599" s="5"/>
      <c r="AKS599" s="5"/>
      <c r="AKT599" s="5"/>
      <c r="AKU599" s="5"/>
      <c r="AKV599" s="5"/>
      <c r="AKW599" s="5"/>
      <c r="AKX599" s="5"/>
      <c r="AKY599" s="5"/>
      <c r="AKZ599" s="5"/>
      <c r="ALA599" s="5"/>
      <c r="ALB599" s="5"/>
      <c r="ALC599" s="5"/>
      <c r="ALD599" s="5"/>
      <c r="ALE599" s="5"/>
      <c r="ALF599" s="5"/>
      <c r="ALG599" s="5"/>
      <c r="ALH599" s="5"/>
      <c r="ALI599" s="5"/>
      <c r="ALJ599" s="5"/>
      <c r="ALK599" s="5"/>
      <c r="ALL599" s="5"/>
      <c r="ALM599" s="5"/>
      <c r="ALN599" s="5"/>
      <c r="ALO599" s="5"/>
      <c r="ALP599" s="5"/>
      <c r="ALQ599" s="5"/>
      <c r="ALR599" s="5"/>
      <c r="ALS599" s="5"/>
      <c r="ALT599" s="5"/>
      <c r="ALU599" s="5"/>
      <c r="ALV599" s="5"/>
      <c r="ALW599" s="5"/>
      <c r="ALX599" s="5"/>
      <c r="ALY599" s="5"/>
      <c r="ALZ599" s="5"/>
      <c r="AMA599" s="5"/>
      <c r="AMB599" s="5"/>
      <c r="AMC599" s="5"/>
      <c r="AMD599" s="5"/>
      <c r="AME599" s="5"/>
      <c r="AMF599" s="5"/>
      <c r="AMG599" s="5"/>
      <c r="AMH599" s="5"/>
      <c r="AMI599" s="5"/>
      <c r="AMJ599" s="5"/>
      <c r="AMK599" s="5"/>
    </row>
    <row r="600" spans="1:1025" s="364" customFormat="1" ht="36" customHeight="1">
      <c r="A600" s="362" t="s">
        <v>901</v>
      </c>
      <c r="B600" s="362"/>
      <c r="C600" s="362"/>
      <c r="D600" s="362"/>
      <c r="E600" s="362"/>
      <c r="F600" s="362"/>
      <c r="G600" s="362"/>
      <c r="H600" s="286">
        <f>H578+H592+H596+H599</f>
        <v>70527.5</v>
      </c>
      <c r="I600" s="286">
        <f>I578+I592+I596+I599</f>
        <v>61408.45</v>
      </c>
      <c r="J600" s="286">
        <f>J578+J592+J596+J599</f>
        <v>50394.96</v>
      </c>
      <c r="K600" s="353">
        <f>K578+K592+K596+K599</f>
        <v>2803</v>
      </c>
      <c r="L600" s="286">
        <f>L578+L592+L596+L599</f>
        <v>50115141.530000001</v>
      </c>
      <c r="M600" s="286">
        <v>0</v>
      </c>
      <c r="N600" s="286">
        <f>N578+N592+N596+N599</f>
        <v>35108927.140000001</v>
      </c>
      <c r="O600" s="286">
        <f>O578+O592+O596+O599</f>
        <v>14960166.039999999</v>
      </c>
      <c r="P600" s="286">
        <f>P596</f>
        <v>46048.35</v>
      </c>
      <c r="Q600" s="286">
        <v>0</v>
      </c>
      <c r="R600" s="363" t="s">
        <v>105</v>
      </c>
      <c r="S600" s="363" t="s">
        <v>105</v>
      </c>
      <c r="T600" s="363" t="s">
        <v>105</v>
      </c>
      <c r="U600" s="363" t="s">
        <v>105</v>
      </c>
    </row>
    <row r="601" spans="1:1025" s="364" customFormat="1" ht="36" customHeight="1">
      <c r="A601" s="365" t="s">
        <v>902</v>
      </c>
      <c r="B601" s="365"/>
      <c r="C601" s="365"/>
      <c r="D601" s="365"/>
      <c r="E601" s="365"/>
      <c r="F601" s="365"/>
      <c r="G601" s="365"/>
      <c r="H601" s="286">
        <f t="shared" ref="H601:Q601" si="79">H174+H560+H600</f>
        <v>877349.77</v>
      </c>
      <c r="I601" s="286">
        <f t="shared" si="79"/>
        <v>769699.29</v>
      </c>
      <c r="J601" s="286">
        <f t="shared" si="79"/>
        <v>600916.93000000005</v>
      </c>
      <c r="K601" s="354">
        <f t="shared" si="79"/>
        <v>34727</v>
      </c>
      <c r="L601" s="286">
        <f t="shared" si="79"/>
        <v>1241611818.6900001</v>
      </c>
      <c r="M601" s="286">
        <f t="shared" si="79"/>
        <v>72482495.599999994</v>
      </c>
      <c r="N601" s="286">
        <f t="shared" si="79"/>
        <v>109375435.79000001</v>
      </c>
      <c r="O601" s="286">
        <f t="shared" si="79"/>
        <v>52942721.18</v>
      </c>
      <c r="P601" s="286">
        <f t="shared" si="79"/>
        <v>1000198429.95</v>
      </c>
      <c r="Q601" s="286">
        <f t="shared" si="79"/>
        <v>6612736.1699999999</v>
      </c>
      <c r="R601" s="366" t="s">
        <v>105</v>
      </c>
      <c r="S601" s="366" t="s">
        <v>105</v>
      </c>
      <c r="T601" s="366" t="s">
        <v>105</v>
      </c>
      <c r="U601" s="366" t="s">
        <v>105</v>
      </c>
    </row>
    <row r="602" spans="1:1025" ht="18.75" customHeight="1">
      <c r="A602" s="91"/>
      <c r="B602" s="167"/>
      <c r="C602" s="167"/>
      <c r="D602" s="167"/>
      <c r="E602" s="91"/>
      <c r="F602" s="167"/>
      <c r="G602" s="167"/>
      <c r="H602" s="355"/>
      <c r="I602" s="356"/>
      <c r="J602" s="356"/>
      <c r="K602" s="357"/>
      <c r="L602" s="358"/>
      <c r="M602" s="169"/>
      <c r="N602" s="169"/>
      <c r="O602" s="168"/>
      <c r="P602" s="168"/>
      <c r="Q602" s="168"/>
      <c r="R602" s="92"/>
      <c r="S602" s="92"/>
      <c r="T602" s="92"/>
      <c r="U602" s="92"/>
      <c r="V602" s="11"/>
    </row>
    <row r="613" spans="11:11">
      <c r="K613" s="361">
        <f>L600-L580-L581-L564</f>
        <v>40086267.469999999</v>
      </c>
    </row>
  </sheetData>
  <mergeCells count="177">
    <mergeCell ref="A578:G578"/>
    <mergeCell ref="A579:U579"/>
    <mergeCell ref="A592:G592"/>
    <mergeCell ref="A593:U593"/>
    <mergeCell ref="A596:G596"/>
    <mergeCell ref="A597:U597"/>
    <mergeCell ref="A599:G599"/>
    <mergeCell ref="A600:G600"/>
    <mergeCell ref="A601:G601"/>
    <mergeCell ref="A550:U550"/>
    <mergeCell ref="A555:G555"/>
    <mergeCell ref="A556:U556"/>
    <mergeCell ref="A558:G558"/>
    <mergeCell ref="A559:G559"/>
    <mergeCell ref="A560:G560"/>
    <mergeCell ref="B561:V561"/>
    <mergeCell ref="A562:U562"/>
    <mergeCell ref="A563:U563"/>
    <mergeCell ref="A510:G510"/>
    <mergeCell ref="A511:U511"/>
    <mergeCell ref="A516:G516"/>
    <mergeCell ref="A517:U517"/>
    <mergeCell ref="A532:G532"/>
    <mergeCell ref="A533:U533"/>
    <mergeCell ref="A542:G542"/>
    <mergeCell ref="A543:U543"/>
    <mergeCell ref="A549:G549"/>
    <mergeCell ref="A482:U482"/>
    <mergeCell ref="A486:G486"/>
    <mergeCell ref="A487:U487"/>
    <mergeCell ref="A490:G490"/>
    <mergeCell ref="A491:U491"/>
    <mergeCell ref="A495:G495"/>
    <mergeCell ref="A496:U496"/>
    <mergeCell ref="A503:G503"/>
    <mergeCell ref="A504:U504"/>
    <mergeCell ref="A463:G463"/>
    <mergeCell ref="A464:U464"/>
    <mergeCell ref="A468:G468"/>
    <mergeCell ref="A469:U469"/>
    <mergeCell ref="A473:G473"/>
    <mergeCell ref="A474:U474"/>
    <mergeCell ref="A478:G478"/>
    <mergeCell ref="A479:U479"/>
    <mergeCell ref="A481:G481"/>
    <mergeCell ref="A405:U405"/>
    <mergeCell ref="A440:G440"/>
    <mergeCell ref="A441:U441"/>
    <mergeCell ref="A454:G454"/>
    <mergeCell ref="A455:U455"/>
    <mergeCell ref="A457:G457"/>
    <mergeCell ref="A458:U458"/>
    <mergeCell ref="A460:G460"/>
    <mergeCell ref="A461:U461"/>
    <mergeCell ref="A342:G342"/>
    <mergeCell ref="A343:U343"/>
    <mergeCell ref="A359:G359"/>
    <mergeCell ref="A360:U360"/>
    <mergeCell ref="A384:G384"/>
    <mergeCell ref="A385:U385"/>
    <mergeCell ref="A391:G391"/>
    <mergeCell ref="A392:U392"/>
    <mergeCell ref="A404:G404"/>
    <mergeCell ref="A290:U290"/>
    <mergeCell ref="A293:G293"/>
    <mergeCell ref="A294:U294"/>
    <mergeCell ref="A297:G297"/>
    <mergeCell ref="A298:U298"/>
    <mergeCell ref="A301:G301"/>
    <mergeCell ref="A302:G302"/>
    <mergeCell ref="A303:U303"/>
    <mergeCell ref="A304:U304"/>
    <mergeCell ref="A272:G272"/>
    <mergeCell ref="A273:U273"/>
    <mergeCell ref="A276:G276"/>
    <mergeCell ref="A277:U277"/>
    <mergeCell ref="A279:G279"/>
    <mergeCell ref="A280:U280"/>
    <mergeCell ref="A283:G283"/>
    <mergeCell ref="A284:U284"/>
    <mergeCell ref="A289:G289"/>
    <mergeCell ref="A257:U257"/>
    <mergeCell ref="A260:G260"/>
    <mergeCell ref="A261:U261"/>
    <mergeCell ref="A263:G263"/>
    <mergeCell ref="A264:U264"/>
    <mergeCell ref="A266:G266"/>
    <mergeCell ref="A267:U267"/>
    <mergeCell ref="A269:G269"/>
    <mergeCell ref="A270:U270"/>
    <mergeCell ref="A220:G220"/>
    <mergeCell ref="A221:U221"/>
    <mergeCell ref="A226:G226"/>
    <mergeCell ref="A227:U227"/>
    <mergeCell ref="A245:G245"/>
    <mergeCell ref="A246:U246"/>
    <mergeCell ref="A253:G253"/>
    <mergeCell ref="A254:U254"/>
    <mergeCell ref="A256:G256"/>
    <mergeCell ref="A175:U175"/>
    <mergeCell ref="A176:U176"/>
    <mergeCell ref="A177:U177"/>
    <mergeCell ref="A198:G198"/>
    <mergeCell ref="A199:U199"/>
    <mergeCell ref="A202:G202"/>
    <mergeCell ref="A203:U203"/>
    <mergeCell ref="A216:G216"/>
    <mergeCell ref="A217:U217"/>
    <mergeCell ref="A161:G161"/>
    <mergeCell ref="A162:U162"/>
    <mergeCell ref="A165:G165"/>
    <mergeCell ref="A166:U166"/>
    <mergeCell ref="A169:G169"/>
    <mergeCell ref="A170:U170"/>
    <mergeCell ref="A172:G172"/>
    <mergeCell ref="A173:G173"/>
    <mergeCell ref="A174:G174"/>
    <mergeCell ref="A131:G131"/>
    <mergeCell ref="A132:U132"/>
    <mergeCell ref="A133:U133"/>
    <mergeCell ref="A138:G138"/>
    <mergeCell ref="A139:U139"/>
    <mergeCell ref="A141:G141"/>
    <mergeCell ref="A142:U142"/>
    <mergeCell ref="A145:G145"/>
    <mergeCell ref="A146:U146"/>
    <mergeCell ref="A105:G105"/>
    <mergeCell ref="A106:U106"/>
    <mergeCell ref="A112:G112"/>
    <mergeCell ref="A113:U113"/>
    <mergeCell ref="A117:G117"/>
    <mergeCell ref="A118:U118"/>
    <mergeCell ref="A124:G124"/>
    <mergeCell ref="A125:U125"/>
    <mergeCell ref="A130:G130"/>
    <mergeCell ref="A79:U79"/>
    <mergeCell ref="A86:G86"/>
    <mergeCell ref="A87:U87"/>
    <mergeCell ref="A93:G93"/>
    <mergeCell ref="A94:U94"/>
    <mergeCell ref="A96:G96"/>
    <mergeCell ref="A97:U97"/>
    <mergeCell ref="A99:G99"/>
    <mergeCell ref="A100:U100"/>
    <mergeCell ref="M8:Q8"/>
    <mergeCell ref="A12:U12"/>
    <mergeCell ref="A13:U13"/>
    <mergeCell ref="A14:U14"/>
    <mergeCell ref="A64:G64"/>
    <mergeCell ref="A65:U65"/>
    <mergeCell ref="A75:G75"/>
    <mergeCell ref="A76:U76"/>
    <mergeCell ref="A78:G78"/>
    <mergeCell ref="P1:U1"/>
    <mergeCell ref="A2:U2"/>
    <mergeCell ref="A3:U3"/>
    <mergeCell ref="A4:U4"/>
    <mergeCell ref="A5:U5"/>
    <mergeCell ref="A7:A10"/>
    <mergeCell ref="B7:B10"/>
    <mergeCell ref="C7:D7"/>
    <mergeCell ref="E7:E10"/>
    <mergeCell ref="F7:F10"/>
    <mergeCell ref="G7:G10"/>
    <mergeCell ref="H7:H9"/>
    <mergeCell ref="I7:J7"/>
    <mergeCell ref="K7:K9"/>
    <mergeCell ref="L7:Q7"/>
    <mergeCell ref="R7:R10"/>
    <mergeCell ref="S7:S9"/>
    <mergeCell ref="T7:T9"/>
    <mergeCell ref="U7:U10"/>
    <mergeCell ref="C8:C10"/>
    <mergeCell ref="D8:D10"/>
    <mergeCell ref="I8:I9"/>
    <mergeCell ref="J8:J9"/>
    <mergeCell ref="L8:L9"/>
  </mergeCells>
  <printOptions horizontalCentered="1"/>
  <pageMargins left="0.196527777777778" right="0.196527777777778" top="0.39374999999999999" bottom="0.39374999999999999" header="0.51180555555555496" footer="0.51180555555555496"/>
  <pageSetup paperSize="9" scale="39" firstPageNumber="0" fitToHeight="0" orientation="landscape" r:id="rId1"/>
  <rowBreaks count="5" manualBreakCount="5">
    <brk id="278" max="22" man="1"/>
    <brk id="302" max="22" man="1"/>
    <brk id="314" max="22" man="1"/>
    <brk id="342" max="22" man="1"/>
    <brk id="463" max="22" man="1"/>
  </rowBreaks>
</worksheet>
</file>

<file path=docProps/app.xml><?xml version="1.0" encoding="utf-8"?>
<Properties xmlns="http://schemas.openxmlformats.org/officeDocument/2006/extended-properties" xmlns:vt="http://schemas.openxmlformats.org/officeDocument/2006/docPropsVTypes">
  <Template/>
  <TotalTime>670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vt:i4>
      </vt:variant>
    </vt:vector>
  </HeadingPairs>
  <TitlesOfParts>
    <vt:vector size="15" baseType="lpstr">
      <vt:lpstr>Сводный Краткосрочный план</vt:lpstr>
      <vt:lpstr>'Сводный Краткосрочный план'!__xlnm._FilterDatabase</vt:lpstr>
      <vt:lpstr>'Сводный Краткосрочный план'!__xlnm.Print_Area</vt:lpstr>
      <vt:lpstr>'Сводный Краткосрочный план'!__xlnm.Print_Area_0</vt:lpstr>
      <vt:lpstr>'Сводный Краткосрочный план'!__xlnm.Print_Area_0_0</vt:lpstr>
      <vt:lpstr>'Сводный Краткосрочный план'!__xlnm.Print_Area_0_0_0</vt:lpstr>
      <vt:lpstr>'Сводный Краткосрочный план'!__xlnm.Print_Area_0_0_0_0</vt:lpstr>
      <vt:lpstr>'Сводный Краткосрочный план'!__xlnm.Print_Area_0_0_0_0_0</vt:lpstr>
      <vt:lpstr>'Сводный Краткосрочный план'!__xlnm.Print_Area_0_0_0_0_0_0</vt:lpstr>
      <vt:lpstr>'Сводный Краткосрочный план'!__xlnm.Print_Area_0_0_0_0_0_0_0</vt:lpstr>
      <vt:lpstr>'Сводный Краткосрочный план'!__xlnm.Print_Area_0_0_0_0_0_0_0_0</vt:lpstr>
      <vt:lpstr>'Сводный Краткосрочный план'!Print_Area_0</vt:lpstr>
      <vt:lpstr>'Сводный Краткосрочный план'!Print_Area_0_0</vt:lpstr>
      <vt:lpstr>'Сводный Краткосрочный план'!Область_печати</vt:lpstr>
      <vt:lpstr>'Сводный Краткосрочный план'!РЕВИНА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zemcovskaya</dc:creator>
  <dc:description/>
  <cp:lastModifiedBy>drachev</cp:lastModifiedBy>
  <cp:revision>76</cp:revision>
  <cp:lastPrinted>2017-01-17T09:25:59Z</cp:lastPrinted>
  <dcterms:created xsi:type="dcterms:W3CDTF">2015-04-10T04:20:15Z</dcterms:created>
  <dcterms:modified xsi:type="dcterms:W3CDTF">2019-09-25T09:27:38Z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